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laudetestaniere/CLAUDE/Croqueurs de Pommes/Comptes rendu CA/CA du 30 août 2022/"/>
    </mc:Choice>
  </mc:AlternateContent>
  <xr:revisionPtr revIDLastSave="0" documentId="13_ncr:1_{257A2B30-0924-0D45-B2A7-A0D1343D6997}" xr6:coauthVersionLast="47" xr6:coauthVersionMax="47" xr10:uidLastSave="{00000000-0000-0000-0000-000000000000}"/>
  <bookViews>
    <workbookView xWindow="5600" yWindow="4000" windowWidth="39200" windowHeight="19240" activeTab="7" xr2:uid="{00000000-000D-0000-FFFF-FFFF00000000}"/>
  </bookViews>
  <sheets>
    <sheet name="Mars" sheetId="2" r:id="rId1"/>
    <sheet name="Avril" sheetId="3" r:id="rId2"/>
    <sheet name="Mai" sheetId="7" r:id="rId3"/>
    <sheet name="Juin" sheetId="11" r:id="rId4"/>
    <sheet name="Juillet" sheetId="12" r:id="rId5"/>
    <sheet name="Août" sheetId="19" r:id="rId6"/>
    <sheet name="Feuil1" sheetId="18" r:id="rId7"/>
    <sheet name="Trésorerie au 30 août" sheetId="6" r:id="rId8"/>
    <sheet name="Dépenses recettes au 30 août" sheetId="13" r:id="rId9"/>
    <sheet name="categs_totals" sheetId="1" r:id="rId10"/>
    <sheet name="camembert" sheetId="4" r:id="rId11"/>
    <sheet name="Camembert dépenses fin août" sheetId="15" r:id="rId12"/>
    <sheet name="camembert (2)" sheetId="5" r:id="rId13"/>
    <sheet name="Camembert recettes fin août " sheetId="20" r:id="rId14"/>
  </sheets>
  <definedNames>
    <definedName name="_xlnm.Print_Area" localSheetId="8">'Dépenses recettes au 30 août'!$A$40:$C$58</definedName>
    <definedName name="_xlnm.Print_Area" localSheetId="0">Mars!$A$1:$M$25</definedName>
    <definedName name="_xlnm.Print_Area" localSheetId="7">'Trésorerie au 30 août'!$A$1:$B$29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13" l="1"/>
  <c r="C15" i="13"/>
  <c r="C24" i="13" s="1"/>
  <c r="T15" i="5"/>
  <c r="U15" i="4"/>
  <c r="J40" i="2"/>
  <c r="C40" i="2"/>
  <c r="D40" i="2"/>
  <c r="E40" i="2"/>
  <c r="F40" i="2"/>
  <c r="G40" i="2"/>
  <c r="H40" i="2"/>
  <c r="B40" i="2"/>
  <c r="X19" i="4"/>
  <c r="P37" i="4"/>
  <c r="B35" i="4"/>
  <c r="M33" i="4"/>
  <c r="L33" i="4"/>
  <c r="K33" i="4"/>
  <c r="J33" i="4"/>
  <c r="H33" i="4"/>
  <c r="F33" i="4"/>
  <c r="E33" i="4"/>
  <c r="D33" i="4"/>
  <c r="C33" i="4"/>
  <c r="B33" i="4"/>
  <c r="M32" i="4"/>
  <c r="L32" i="4"/>
  <c r="L37" i="4" s="1"/>
  <c r="K32" i="4"/>
  <c r="K37" i="4" s="1"/>
  <c r="J32" i="4"/>
  <c r="J37" i="4" s="1"/>
  <c r="E32" i="4"/>
  <c r="E37" i="4" s="1"/>
  <c r="D32" i="4"/>
  <c r="D35" i="4" s="1"/>
  <c r="C32" i="4"/>
  <c r="C37" i="4" s="1"/>
  <c r="B32" i="4"/>
  <c r="B37" i="4" s="1"/>
  <c r="N29" i="4"/>
  <c r="I29" i="4"/>
  <c r="H29" i="4"/>
  <c r="I28" i="4"/>
  <c r="N28" i="4" s="1"/>
  <c r="I27" i="4"/>
  <c r="G27" i="4"/>
  <c r="N27" i="4" s="1"/>
  <c r="N26" i="4"/>
  <c r="I26" i="4"/>
  <c r="G26" i="4"/>
  <c r="I25" i="4"/>
  <c r="N25" i="4" s="1"/>
  <c r="I24" i="4"/>
  <c r="G24" i="4"/>
  <c r="N24" i="4" s="1"/>
  <c r="N23" i="4"/>
  <c r="I23" i="4"/>
  <c r="G23" i="4"/>
  <c r="I22" i="4"/>
  <c r="G22" i="4"/>
  <c r="N22" i="4" s="1"/>
  <c r="I21" i="4"/>
  <c r="N21" i="4" s="1"/>
  <c r="N20" i="4"/>
  <c r="I20" i="4"/>
  <c r="G20" i="4"/>
  <c r="I19" i="4"/>
  <c r="N19" i="4" s="1"/>
  <c r="I18" i="4"/>
  <c r="G18" i="4"/>
  <c r="N18" i="4" s="1"/>
  <c r="N17" i="4"/>
  <c r="I17" i="4"/>
  <c r="I33" i="4" s="1"/>
  <c r="I16" i="4"/>
  <c r="N16" i="4" s="1"/>
  <c r="I15" i="4"/>
  <c r="N15" i="4" s="1"/>
  <c r="I14" i="4"/>
  <c r="N14" i="4" s="1"/>
  <c r="G14" i="4"/>
  <c r="G32" i="4" s="1"/>
  <c r="I13" i="4"/>
  <c r="N13" i="4" s="1"/>
  <c r="I12" i="4"/>
  <c r="G12" i="4"/>
  <c r="G33" i="4" s="1"/>
  <c r="E12" i="4"/>
  <c r="N12" i="4" s="1"/>
  <c r="N11" i="4"/>
  <c r="I11" i="4"/>
  <c r="H11" i="4"/>
  <c r="G11" i="4"/>
  <c r="E11" i="4"/>
  <c r="I10" i="4"/>
  <c r="H10" i="4"/>
  <c r="N10" i="4" s="1"/>
  <c r="N9" i="4"/>
  <c r="I9" i="4"/>
  <c r="G9" i="4"/>
  <c r="F9" i="4"/>
  <c r="E9" i="4"/>
  <c r="D9" i="4"/>
  <c r="I8" i="4"/>
  <c r="N8" i="4" s="1"/>
  <c r="N7" i="4"/>
  <c r="I7" i="4"/>
  <c r="H7" i="4"/>
  <c r="G7" i="4"/>
  <c r="F7" i="4"/>
  <c r="E7" i="4"/>
  <c r="D7" i="4"/>
  <c r="I6" i="4"/>
  <c r="I35" i="4" s="1"/>
  <c r="H6" i="4"/>
  <c r="H32" i="4" s="1"/>
  <c r="H37" i="4" s="1"/>
  <c r="G6" i="4"/>
  <c r="F6" i="4"/>
  <c r="F32" i="4" s="1"/>
  <c r="F37" i="4" s="1"/>
  <c r="E6" i="4"/>
  <c r="D6" i="4"/>
  <c r="I5" i="4"/>
  <c r="H5" i="4"/>
  <c r="H35" i="4" s="1"/>
  <c r="G5" i="4"/>
  <c r="G35" i="4" s="1"/>
  <c r="F5" i="4"/>
  <c r="F35" i="4" s="1"/>
  <c r="E5" i="4"/>
  <c r="C3" i="4"/>
  <c r="D3" i="4" s="1"/>
  <c r="E3" i="4" s="1"/>
  <c r="N33" i="1"/>
  <c r="N32" i="1"/>
  <c r="I33" i="1"/>
  <c r="I32" i="1"/>
  <c r="I6" i="1"/>
  <c r="I7" i="1"/>
  <c r="I8" i="1"/>
  <c r="I9" i="1"/>
  <c r="I10" i="1"/>
  <c r="I11" i="1"/>
  <c r="I12" i="1"/>
  <c r="I13" i="1"/>
  <c r="I14" i="1"/>
  <c r="I15" i="1"/>
  <c r="I16" i="1"/>
  <c r="N16" i="1" s="1"/>
  <c r="I17" i="1"/>
  <c r="I18" i="1"/>
  <c r="N18" i="1" s="1"/>
  <c r="I19" i="1"/>
  <c r="I20" i="1"/>
  <c r="I21" i="1"/>
  <c r="I22" i="1"/>
  <c r="I23" i="1"/>
  <c r="I24" i="1"/>
  <c r="I25" i="1"/>
  <c r="I26" i="1"/>
  <c r="I27" i="1"/>
  <c r="I28" i="1"/>
  <c r="I29" i="1"/>
  <c r="O32" i="19"/>
  <c r="O7" i="19"/>
  <c r="O8" i="19"/>
  <c r="O9" i="19"/>
  <c r="O31" i="19" s="1"/>
  <c r="O37" i="19" s="1"/>
  <c r="O10" i="19"/>
  <c r="O11" i="19"/>
  <c r="N10" i="1" s="1"/>
  <c r="O12" i="19"/>
  <c r="O13" i="19"/>
  <c r="N12" i="1" s="1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N28" i="1" s="1"/>
  <c r="O30" i="19"/>
  <c r="D35" i="19"/>
  <c r="E35" i="19"/>
  <c r="F35" i="19"/>
  <c r="G35" i="19"/>
  <c r="H35" i="19"/>
  <c r="I35" i="19"/>
  <c r="J35" i="19"/>
  <c r="K35" i="19"/>
  <c r="L35" i="19"/>
  <c r="M35" i="19"/>
  <c r="N35" i="19"/>
  <c r="C35" i="19"/>
  <c r="N17" i="1"/>
  <c r="N20" i="1"/>
  <c r="N25" i="1"/>
  <c r="N15" i="1"/>
  <c r="N23" i="1"/>
  <c r="N5" i="1"/>
  <c r="H33" i="1"/>
  <c r="H6" i="1"/>
  <c r="H32" i="1" s="1"/>
  <c r="H7" i="1"/>
  <c r="H10" i="1"/>
  <c r="H11" i="1"/>
  <c r="H29" i="1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N6" i="1"/>
  <c r="N7" i="1"/>
  <c r="N8" i="1"/>
  <c r="N14" i="1"/>
  <c r="N22" i="1"/>
  <c r="N24" i="1"/>
  <c r="I5" i="1"/>
  <c r="B35" i="19"/>
  <c r="O6" i="19"/>
  <c r="B26" i="6"/>
  <c r="C22" i="13"/>
  <c r="C18" i="13"/>
  <c r="C33" i="1"/>
  <c r="R32" i="4"/>
  <c r="P37" i="1"/>
  <c r="E32" i="1"/>
  <c r="D33" i="1"/>
  <c r="B35" i="1"/>
  <c r="J33" i="1"/>
  <c r="K33" i="1"/>
  <c r="L33" i="1"/>
  <c r="M33" i="1"/>
  <c r="J32" i="1"/>
  <c r="K32" i="1"/>
  <c r="L32" i="1"/>
  <c r="M32" i="1"/>
  <c r="G6" i="1"/>
  <c r="G7" i="1"/>
  <c r="G9" i="1"/>
  <c r="G11" i="1"/>
  <c r="G12" i="1"/>
  <c r="G14" i="1"/>
  <c r="G18" i="1"/>
  <c r="G20" i="1"/>
  <c r="G22" i="1"/>
  <c r="G23" i="1"/>
  <c r="G24" i="1"/>
  <c r="G26" i="1"/>
  <c r="G27" i="1"/>
  <c r="G5" i="1"/>
  <c r="B33" i="1"/>
  <c r="B33" i="12"/>
  <c r="O6" i="12"/>
  <c r="F16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G37" i="4" l="1"/>
  <c r="N5" i="4"/>
  <c r="N33" i="4" s="1"/>
  <c r="I32" i="4"/>
  <c r="I37" i="4" s="1"/>
  <c r="N6" i="4"/>
  <c r="N32" i="4" s="1"/>
  <c r="N35" i="4" s="1"/>
  <c r="E35" i="4"/>
  <c r="F3" i="4" s="1"/>
  <c r="G3" i="4" s="1"/>
  <c r="H3" i="4" s="1"/>
  <c r="I3" i="4" s="1"/>
  <c r="J3" i="4" s="1"/>
  <c r="K3" i="4" s="1"/>
  <c r="L3" i="4" s="1"/>
  <c r="M3" i="4" s="1"/>
  <c r="D37" i="4"/>
  <c r="N37" i="4" s="1"/>
  <c r="N29" i="1"/>
  <c r="N26" i="1"/>
  <c r="N9" i="1"/>
  <c r="N21" i="1"/>
  <c r="N13" i="1"/>
  <c r="N27" i="1"/>
  <c r="N19" i="1"/>
  <c r="N11" i="1"/>
  <c r="G33" i="1"/>
  <c r="K37" i="1"/>
  <c r="G32" i="1"/>
  <c r="G37" i="1" s="1"/>
  <c r="L37" i="1"/>
  <c r="G35" i="1"/>
  <c r="J37" i="1"/>
  <c r="O35" i="19"/>
  <c r="H5" i="1"/>
  <c r="O30" i="11"/>
  <c r="O32" i="11"/>
  <c r="X12" i="5"/>
  <c r="I35" i="1" l="1"/>
  <c r="I37" i="1"/>
  <c r="N37" i="1" s="1"/>
  <c r="Q32" i="4"/>
  <c r="X15" i="5"/>
  <c r="X13" i="5"/>
  <c r="X14" i="5"/>
  <c r="B32" i="7"/>
  <c r="O32" i="7" s="1"/>
  <c r="O30" i="7"/>
  <c r="F5" i="1"/>
  <c r="O6" i="7"/>
  <c r="F7" i="1"/>
  <c r="F9" i="1"/>
  <c r="F6" i="1"/>
  <c r="F32" i="1" s="1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7" i="7"/>
  <c r="C32" i="7"/>
  <c r="D32" i="7"/>
  <c r="E32" i="7"/>
  <c r="F32" i="7"/>
  <c r="G32" i="7"/>
  <c r="H32" i="7"/>
  <c r="I32" i="7"/>
  <c r="J32" i="7"/>
  <c r="K32" i="7"/>
  <c r="L32" i="7"/>
  <c r="M32" i="7"/>
  <c r="N32" i="7"/>
  <c r="B19" i="6"/>
  <c r="B29" i="6" s="1"/>
  <c r="F33" i="1" l="1"/>
  <c r="H37" i="1"/>
  <c r="X7" i="5"/>
  <c r="X6" i="5"/>
  <c r="X11" i="5"/>
  <c r="X8" i="5"/>
  <c r="X10" i="5"/>
  <c r="F37" i="1"/>
  <c r="F35" i="1"/>
  <c r="C27" i="5"/>
  <c r="B27" i="5"/>
  <c r="C26" i="5"/>
  <c r="B26" i="5"/>
  <c r="E24" i="5"/>
  <c r="N24" i="5" s="1"/>
  <c r="E23" i="5"/>
  <c r="N23" i="5" s="1"/>
  <c r="E22" i="5"/>
  <c r="D22" i="5"/>
  <c r="N22" i="5" s="1"/>
  <c r="E21" i="5"/>
  <c r="D21" i="5"/>
  <c r="N21" i="5" s="1"/>
  <c r="E20" i="5"/>
  <c r="D20" i="5"/>
  <c r="N20" i="5" s="1"/>
  <c r="E19" i="5"/>
  <c r="D19" i="5"/>
  <c r="N19" i="5" s="1"/>
  <c r="E18" i="5"/>
  <c r="D18" i="5"/>
  <c r="E17" i="5"/>
  <c r="D17" i="5"/>
  <c r="N17" i="5" s="1"/>
  <c r="E16" i="5"/>
  <c r="D16" i="5"/>
  <c r="N16" i="5" s="1"/>
  <c r="E15" i="5"/>
  <c r="D15" i="5"/>
  <c r="E14" i="5"/>
  <c r="D14" i="5"/>
  <c r="N14" i="5" s="1"/>
  <c r="N13" i="5"/>
  <c r="E13" i="5"/>
  <c r="D13" i="5"/>
  <c r="E12" i="5"/>
  <c r="N12" i="5" s="1"/>
  <c r="E11" i="5"/>
  <c r="N11" i="5" s="1"/>
  <c r="E10" i="5"/>
  <c r="N10" i="5" s="1"/>
  <c r="E9" i="5"/>
  <c r="D9" i="5"/>
  <c r="E8" i="5"/>
  <c r="D8" i="5"/>
  <c r="N8" i="5" s="1"/>
  <c r="E7" i="5"/>
  <c r="D7" i="5"/>
  <c r="N7" i="5" s="1"/>
  <c r="E6" i="5"/>
  <c r="D6" i="5"/>
  <c r="D26" i="5" s="1"/>
  <c r="N5" i="5"/>
  <c r="E5" i="5"/>
  <c r="C3" i="5"/>
  <c r="D3" i="5" s="1"/>
  <c r="L30" i="3"/>
  <c r="M7" i="3"/>
  <c r="M8" i="3"/>
  <c r="M9" i="3"/>
  <c r="M10" i="3"/>
  <c r="M11" i="3"/>
  <c r="M12" i="3"/>
  <c r="E12" i="1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E11" i="1"/>
  <c r="C32" i="1"/>
  <c r="C37" i="1" s="1"/>
  <c r="C3" i="1"/>
  <c r="D3" i="1" s="1"/>
  <c r="B32" i="1"/>
  <c r="B37" i="1" s="1"/>
  <c r="C30" i="3"/>
  <c r="D30" i="3"/>
  <c r="E30" i="3"/>
  <c r="F30" i="3"/>
  <c r="G30" i="3"/>
  <c r="H30" i="3"/>
  <c r="I30" i="3"/>
  <c r="J30" i="3"/>
  <c r="K30" i="3"/>
  <c r="B30" i="3"/>
  <c r="M6" i="3"/>
  <c r="E5" i="1" s="1"/>
  <c r="D6" i="1"/>
  <c r="D7" i="1"/>
  <c r="D9" i="1"/>
  <c r="E7" i="1"/>
  <c r="K24" i="2"/>
  <c r="K23" i="2"/>
  <c r="C24" i="2"/>
  <c r="D24" i="2"/>
  <c r="E24" i="2"/>
  <c r="F24" i="2"/>
  <c r="G24" i="2"/>
  <c r="H24" i="2"/>
  <c r="I24" i="2"/>
  <c r="J24" i="2"/>
  <c r="B2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4" i="2"/>
  <c r="D32" i="1" l="1"/>
  <c r="D37" i="1" s="1"/>
  <c r="E33" i="1"/>
  <c r="E37" i="1" s="1"/>
  <c r="U19" i="4"/>
  <c r="U24" i="4" s="1"/>
  <c r="X5" i="5"/>
  <c r="N6" i="5"/>
  <c r="N15" i="5"/>
  <c r="N18" i="5"/>
  <c r="E27" i="5"/>
  <c r="D27" i="5"/>
  <c r="D29" i="5" s="1"/>
  <c r="E26" i="5"/>
  <c r="P26" i="5" s="1"/>
  <c r="N27" i="5"/>
  <c r="E29" i="5"/>
  <c r="N9" i="5"/>
  <c r="N33" i="5"/>
  <c r="E9" i="1"/>
  <c r="M28" i="3"/>
  <c r="M30" i="3"/>
  <c r="E6" i="1"/>
  <c r="P27" i="5" l="1"/>
  <c r="N26" i="5"/>
  <c r="N29" i="5" s="1"/>
  <c r="N35" i="5"/>
  <c r="N31" i="5"/>
  <c r="P31" i="5"/>
  <c r="U17" i="5"/>
  <c r="E3" i="5"/>
  <c r="F3" i="5" s="1"/>
  <c r="D35" i="1"/>
  <c r="E3" i="1" s="1"/>
  <c r="E35" i="1"/>
  <c r="F3" i="1" l="1"/>
  <c r="G3" i="1" s="1"/>
  <c r="H3" i="1" s="1"/>
  <c r="O33" i="12"/>
  <c r="O31" i="12" l="1"/>
  <c r="H35" i="1" l="1"/>
  <c r="I3" i="1" s="1"/>
  <c r="J3" i="1" s="1"/>
  <c r="K3" i="1" s="1"/>
  <c r="L3" i="1" s="1"/>
  <c r="M3" i="1" s="1"/>
  <c r="N35" i="1"/>
  <c r="X9" i="5" l="1"/>
  <c r="X17" i="5" s="1"/>
</calcChain>
</file>

<file path=xl/sharedStrings.xml><?xml version="1.0" encoding="utf-8"?>
<sst xmlns="http://schemas.openxmlformats.org/spreadsheetml/2006/main" count="470" uniqueCount="72">
  <si>
    <t>2022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</si>
  <si>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</si>
  <si>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</si>
  <si>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</si>
  <si>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</si>
  <si>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</si>
  <si>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</si>
  <si>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</si>
  <si>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</si>
  <si>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</si>
  <si>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</si>
  <si>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</si>
  <si>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</si>
  <si>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Total</t>
  </si>
  <si>
    <t>Solde reporté</t>
  </si>
  <si>
    <t>Sans catégorie</t>
  </si>
  <si>
    <t>Investissements</t>
  </si>
  <si>
    <t>Commerce Amandes</t>
  </si>
  <si>
    <t>Commerce Pommes</t>
  </si>
  <si>
    <t>Fonctionnement Association</t>
  </si>
  <si>
    <t>Journées Portes Ouvertes</t>
  </si>
  <si>
    <t>Frais directs Verger</t>
  </si>
  <si>
    <t>Frais d'entretien locaux</t>
  </si>
  <si>
    <t>Frais d'entretien matériels</t>
  </si>
  <si>
    <t>Frais d'aménagement</t>
  </si>
  <si>
    <t>Activité  végétaux</t>
  </si>
  <si>
    <t>Organisation Repas</t>
  </si>
  <si>
    <t>Activité Librairie</t>
  </si>
  <si>
    <t>Adhésions annuelles</t>
  </si>
  <si>
    <t>Activités diverses</t>
  </si>
  <si>
    <t>Débit</t>
  </si>
  <si>
    <t>Crédit</t>
  </si>
  <si>
    <t>Commerce corne broyée</t>
  </si>
  <si>
    <t>Commerce fumier</t>
  </si>
  <si>
    <t>Don</t>
  </si>
  <si>
    <t>Dons</t>
  </si>
  <si>
    <t>AVRIL</t>
  </si>
  <si>
    <t>Redevence croqueurs national</t>
  </si>
  <si>
    <t>Virement autres comptes</t>
  </si>
  <si>
    <t>Achats arbres</t>
  </si>
  <si>
    <t>Achats librairie</t>
  </si>
  <si>
    <t>Commerce terreau</t>
  </si>
  <si>
    <t>Commerce humus</t>
  </si>
  <si>
    <t>Crédit Agricole</t>
  </si>
  <si>
    <t>Sté Générale</t>
  </si>
  <si>
    <t>Livret Sté Générale</t>
  </si>
  <si>
    <t xml:space="preserve">Caisse </t>
  </si>
  <si>
    <t>CROQUEURS DE POMMES PACA</t>
  </si>
  <si>
    <t>MAI</t>
  </si>
  <si>
    <t>Commerce sardines</t>
  </si>
  <si>
    <t>Commerce Tee shirt</t>
  </si>
  <si>
    <t>Commerce noix</t>
  </si>
  <si>
    <t>Commerce Abricots</t>
  </si>
  <si>
    <t>Juillet</t>
  </si>
  <si>
    <t>Commerce Noix</t>
  </si>
  <si>
    <t>Commerce de Noix</t>
  </si>
  <si>
    <t>Activité végétaux</t>
  </si>
  <si>
    <t>Subventions</t>
  </si>
  <si>
    <t>En stock</t>
  </si>
  <si>
    <t>Noisettes</t>
  </si>
  <si>
    <t>Gobelets</t>
  </si>
  <si>
    <t xml:space="preserve">Point trésorerie au 30 août </t>
  </si>
  <si>
    <t>Trésorerie + stock</t>
  </si>
  <si>
    <t>Tissus</t>
  </si>
  <si>
    <t>Jus de pommes</t>
  </si>
  <si>
    <t>Commerce jus de pommes</t>
  </si>
  <si>
    <t>Commerce miel</t>
  </si>
  <si>
    <t>Commerce noisettes</t>
  </si>
  <si>
    <t>Frais direct verger</t>
  </si>
  <si>
    <t>Activité librairie</t>
  </si>
  <si>
    <t>Recettes cumulées au 30 août 2022</t>
  </si>
  <si>
    <t>Dépenses cumulées au 30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</si>
</sst>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top"/>
    </xf>
    <xf numFmtId="0" fontId="0" fillId="33" borderId="0" xfId="0" applyFill="1"/>
    <xf numFmtId="0" fontId="0" fillId="34" borderId="0" xfId="0" applyFill="1"/>
    <xf numFmtId="0" fontId="0" fillId="0" borderId="0" xfId="0" applyFill="1"/>
    <xf numFmtId="0" fontId="18" fillId="34" borderId="0" xfId="0" applyFont="1" applyFill="1"/>
    <xf numFmtId="0" fontId="21" fillId="0" borderId="0" xfId="0" applyFont="1"/>
    <xf numFmtId="164" fontId="21" fillId="0" borderId="0" xfId="0" applyNumberFormat="1" applyFont="1"/>
    <xf numFmtId="164" fontId="0" fillId="0" borderId="0" xfId="0" applyNumberFormat="1"/>
    <xf numFmtId="0" fontId="18" fillId="0" borderId="0" xfId="0" applyFont="1" applyAlignment="1">
      <alignment horizontal="right"/>
    </xf>
    <xf numFmtId="164" fontId="23" fillId="0" borderId="0" xfId="0" applyNumberFormat="1" applyFont="1"/>
    <xf numFmtId="0" fontId="22" fillId="0" borderId="0" xfId="0" applyFont="1" applyAlignment="1">
      <alignment horizontal="right"/>
    </xf>
    <xf numFmtId="0" fontId="25" fillId="0" borderId="0" xfId="0" applyFont="1"/>
    <xf numFmtId="164" fontId="25" fillId="0" borderId="0" xfId="0" applyNumberFormat="1" applyFont="1"/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35" borderId="0" xfId="0" applyFill="1"/>
    <xf numFmtId="0" fontId="22" fillId="0" borderId="0" xfId="0" applyFont="1"/>
    <xf numFmtId="164" fontId="22" fillId="0" borderId="0" xfId="0" applyNumberFormat="1" applyFont="1"/>
    <xf numFmtId="164" fontId="24" fillId="0" borderId="0" xfId="0" applyNumberFormat="1" applyFont="1"/>
    <xf numFmtId="0" fontId="24" fillId="0" borderId="0" xfId="0" applyFont="1" applyAlignment="1">
      <alignment horizontal="right"/>
    </xf>
    <xf numFmtId="0" fontId="23" fillId="0" borderId="0" xfId="0" applyFont="1"/>
    <xf numFmtId="0" fontId="26" fillId="0" borderId="0" xfId="0" applyFont="1"/>
    <xf numFmtId="164" fontId="23" fillId="0" borderId="0" xfId="0" applyNumberFormat="1" applyFont="1" applyAlignment="1">
      <alignment horizontal="right"/>
    </xf>
    <xf numFmtId="164" fontId="28" fillId="0" borderId="0" xfId="0" applyNumberFormat="1" applyFont="1"/>
    <xf numFmtId="0" fontId="29" fillId="0" borderId="0" xfId="0" applyFont="1"/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5" fontId="21" fillId="0" borderId="0" xfId="0" applyNumberFormat="1" applyFont="1"/>
    <xf numFmtId="165" fontId="26" fillId="0" borderId="0" xfId="0" applyNumberFormat="1" applyFont="1"/>
    <xf numFmtId="165" fontId="23" fillId="0" borderId="0" xfId="0" applyNumberFormat="1" applyFont="1" applyAlignment="1">
      <alignment horizontal="right"/>
    </xf>
    <xf numFmtId="165" fontId="0" fillId="0" borderId="0" xfId="0" applyNumberFormat="1"/>
    <xf numFmtId="165" fontId="18" fillId="0" borderId="0" xfId="0" applyNumberFormat="1" applyFont="1"/>
    <xf numFmtId="4" fontId="22" fillId="0" borderId="0" xfId="0" applyNumberFormat="1" applyFont="1"/>
    <xf numFmtId="0" fontId="27" fillId="0" borderId="0" xfId="0" applyFont="1" applyAlignme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Dépenses</a:t>
            </a:r>
            <a:r>
              <a:rPr lang="fr-FR" baseline="0"/>
              <a:t> au 30 août 2022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5179618851991327"/>
          <c:y val="0.29864363728727455"/>
          <c:w val="0.47784711286089238"/>
          <c:h val="0.76455538057742778"/>
        </c:manualLayout>
      </c:layout>
      <c:pieChart>
        <c:varyColors val="1"/>
        <c:ser>
          <c:idx val="0"/>
          <c:order val="0"/>
          <c:explosion val="3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CAB-0D4A-B7F4-2D116C27BF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CAB-0D4A-B7F4-2D116C27BF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CAB-0D4A-B7F4-2D116C27BF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CAB-0D4A-B7F4-2D116C27BF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CAB-0D4A-B7F4-2D116C27BFF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CAB-0D4A-B7F4-2D116C27BFF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CAB-0D4A-B7F4-2D116C27BFF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CAB-0D4A-B7F4-2D116C27BFF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CAB-0D4A-B7F4-2D116C27BFF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CAB-0D4A-B7F4-2D116C27BFF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D04-9D4D-B071-5938521BADD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C3D-7D43-8CEA-5101A79B79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7FD7-CC42-AE62-A435D65D6B0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camembert!$W$5:$W$17</c:f>
              <c:strCache>
                <c:ptCount val="13"/>
                <c:pt idx="0">
                  <c:v>Investissements</c:v>
                </c:pt>
                <c:pt idx="1">
                  <c:v>Commerce noisettes</c:v>
                </c:pt>
                <c:pt idx="2">
                  <c:v>Commerce Tee shirt</c:v>
                </c:pt>
                <c:pt idx="3">
                  <c:v>Fonctionnement Association</c:v>
                </c:pt>
                <c:pt idx="4">
                  <c:v>Journées Portes Ouvertes</c:v>
                </c:pt>
                <c:pt idx="5">
                  <c:v>Frais direct verger</c:v>
                </c:pt>
                <c:pt idx="6">
                  <c:v>Frais d'entretien locaux</c:v>
                </c:pt>
                <c:pt idx="7">
                  <c:v>Frais d'entretien matériels</c:v>
                </c:pt>
                <c:pt idx="8">
                  <c:v>Frais d'aménagement</c:v>
                </c:pt>
                <c:pt idx="9">
                  <c:v>Activité végétaux</c:v>
                </c:pt>
                <c:pt idx="10">
                  <c:v>Redevence croqueurs national</c:v>
                </c:pt>
                <c:pt idx="11">
                  <c:v>Activité librairie</c:v>
                </c:pt>
                <c:pt idx="12">
                  <c:v>Activités diverses</c:v>
                </c:pt>
              </c:strCache>
            </c:strRef>
          </c:cat>
          <c:val>
            <c:numRef>
              <c:f>camembert!$X$5:$X$17</c:f>
              <c:numCache>
                <c:formatCode>General</c:formatCode>
                <c:ptCount val="13"/>
                <c:pt idx="0">
                  <c:v>-5563.2</c:v>
                </c:pt>
                <c:pt idx="1">
                  <c:v>-1031.5999999999999</c:v>
                </c:pt>
                <c:pt idx="2">
                  <c:v>-246.6</c:v>
                </c:pt>
                <c:pt idx="3">
                  <c:v>-11089.22</c:v>
                </c:pt>
                <c:pt idx="4">
                  <c:v>-625.87</c:v>
                </c:pt>
                <c:pt idx="5">
                  <c:v>-4661.95</c:v>
                </c:pt>
                <c:pt idx="6">
                  <c:v>-205.65</c:v>
                </c:pt>
                <c:pt idx="7">
                  <c:v>-1590.7</c:v>
                </c:pt>
                <c:pt idx="8">
                  <c:v>-3007.75</c:v>
                </c:pt>
                <c:pt idx="9">
                  <c:v>-268.63</c:v>
                </c:pt>
                <c:pt idx="10">
                  <c:v>-6800</c:v>
                </c:pt>
                <c:pt idx="11">
                  <c:v>-432</c:v>
                </c:pt>
                <c:pt idx="12">
                  <c:v>-875.56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D-9D4C-9579-800202157EE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852314656320131"/>
          <c:y val="0.34802108204216409"/>
          <c:w val="0.24485928420797112"/>
          <c:h val="0.6114173228346456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Dépenses</a:t>
            </a:r>
            <a:r>
              <a:rPr lang="fr-FR" baseline="0"/>
              <a:t> au 30 août 2022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5179618851991327"/>
          <c:y val="0.29864363728727455"/>
          <c:w val="0.47784711286089238"/>
          <c:h val="0.76455538057742778"/>
        </c:manualLayout>
      </c:layout>
      <c:pieChart>
        <c:varyColors val="1"/>
        <c:ser>
          <c:idx val="0"/>
          <c:order val="0"/>
          <c:explosion val="3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9CA-C744-990F-7FF5E2882A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9CA-C744-990F-7FF5E2882A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9CA-C744-990F-7FF5E2882A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9CA-C744-990F-7FF5E2882A8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9CA-C744-990F-7FF5E2882A8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9CA-C744-990F-7FF5E2882A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9CA-C744-990F-7FF5E2882A8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9CA-C744-990F-7FF5E2882A8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9CA-C744-990F-7FF5E2882A8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9CA-C744-990F-7FF5E2882A8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9CA-C744-990F-7FF5E2882A8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9CA-C744-990F-7FF5E2882A8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9CA-C744-990F-7FF5E2882A8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camembert!$W$5:$W$17</c:f>
              <c:strCache>
                <c:ptCount val="13"/>
                <c:pt idx="0">
                  <c:v>Investissements</c:v>
                </c:pt>
                <c:pt idx="1">
                  <c:v>Commerce noisettes</c:v>
                </c:pt>
                <c:pt idx="2">
                  <c:v>Commerce Tee shirt</c:v>
                </c:pt>
                <c:pt idx="3">
                  <c:v>Fonctionnement Association</c:v>
                </c:pt>
                <c:pt idx="4">
                  <c:v>Journées Portes Ouvertes</c:v>
                </c:pt>
                <c:pt idx="5">
                  <c:v>Frais direct verger</c:v>
                </c:pt>
                <c:pt idx="6">
                  <c:v>Frais d'entretien locaux</c:v>
                </c:pt>
                <c:pt idx="7">
                  <c:v>Frais d'entretien matériels</c:v>
                </c:pt>
                <c:pt idx="8">
                  <c:v>Frais d'aménagement</c:v>
                </c:pt>
                <c:pt idx="9">
                  <c:v>Activité végétaux</c:v>
                </c:pt>
                <c:pt idx="10">
                  <c:v>Redevence croqueurs national</c:v>
                </c:pt>
                <c:pt idx="11">
                  <c:v>Activité librairie</c:v>
                </c:pt>
                <c:pt idx="12">
                  <c:v>Activités diverses</c:v>
                </c:pt>
              </c:strCache>
            </c:strRef>
          </c:cat>
          <c:val>
            <c:numRef>
              <c:f>camembert!$X$5:$X$17</c:f>
              <c:numCache>
                <c:formatCode>General</c:formatCode>
                <c:ptCount val="13"/>
                <c:pt idx="0">
                  <c:v>-5563.2</c:v>
                </c:pt>
                <c:pt idx="1">
                  <c:v>-1031.5999999999999</c:v>
                </c:pt>
                <c:pt idx="2">
                  <c:v>-246.6</c:v>
                </c:pt>
                <c:pt idx="3">
                  <c:v>-11089.22</c:v>
                </c:pt>
                <c:pt idx="4">
                  <c:v>-625.87</c:v>
                </c:pt>
                <c:pt idx="5">
                  <c:v>-4661.95</c:v>
                </c:pt>
                <c:pt idx="6">
                  <c:v>-205.65</c:v>
                </c:pt>
                <c:pt idx="7">
                  <c:v>-1590.7</c:v>
                </c:pt>
                <c:pt idx="8">
                  <c:v>-3007.75</c:v>
                </c:pt>
                <c:pt idx="9">
                  <c:v>-268.63</c:v>
                </c:pt>
                <c:pt idx="10">
                  <c:v>-6800</c:v>
                </c:pt>
                <c:pt idx="11">
                  <c:v>-432</c:v>
                </c:pt>
                <c:pt idx="12">
                  <c:v>-875.56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9CA-C744-990F-7FF5E2882A8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852314656320131"/>
          <c:y val="0.34802108204216409"/>
          <c:w val="0.24485928420797112"/>
          <c:h val="0.6114173228346456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Recettes</a:t>
            </a:r>
            <a:r>
              <a:rPr lang="fr-FR" baseline="0"/>
              <a:t> au 30 août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C45-9245-8F83-FA9C06F72E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680-2749-95BA-1323551FBC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680-2749-95BA-1323551FBC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680-2749-95BA-1323551FBC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680-2749-95BA-1323551FBC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680-2749-95BA-1323551FBC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680-2749-95BA-1323551FBC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680-2749-95BA-1323551FBC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680-2749-95BA-1323551FBC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A5B-2E4C-A063-F7DFC396027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CFA8-6843-B9EE-A688ED52957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CFA8-6843-B9EE-A688ED52957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'camembert (2)'!$S$5:$S$16</c:f>
              <c:strCache>
                <c:ptCount val="12"/>
                <c:pt idx="1">
                  <c:v>Commerce de Noix</c:v>
                </c:pt>
                <c:pt idx="2">
                  <c:v>Commerce Abricots</c:v>
                </c:pt>
                <c:pt idx="3">
                  <c:v>Commerce corne broyée</c:v>
                </c:pt>
                <c:pt idx="4">
                  <c:v>Commerce terreau</c:v>
                </c:pt>
                <c:pt idx="5">
                  <c:v>Commerce fumier</c:v>
                </c:pt>
                <c:pt idx="6">
                  <c:v>Commerce sardines</c:v>
                </c:pt>
                <c:pt idx="7">
                  <c:v>Commerce humus</c:v>
                </c:pt>
                <c:pt idx="8">
                  <c:v>Commerce jus de pommes</c:v>
                </c:pt>
                <c:pt idx="9">
                  <c:v>Commerce miel</c:v>
                </c:pt>
                <c:pt idx="10">
                  <c:v>Adhésions annuelles</c:v>
                </c:pt>
                <c:pt idx="11">
                  <c:v>Dons</c:v>
                </c:pt>
              </c:strCache>
            </c:strRef>
          </c:cat>
          <c:val>
            <c:numRef>
              <c:f>'camembert (2)'!$T$5:$T$16</c:f>
              <c:numCache>
                <c:formatCode>General</c:formatCode>
                <c:ptCount val="12"/>
                <c:pt idx="1">
                  <c:v>116</c:v>
                </c:pt>
                <c:pt idx="2">
                  <c:v>1165</c:v>
                </c:pt>
                <c:pt idx="3">
                  <c:v>158</c:v>
                </c:pt>
                <c:pt idx="4">
                  <c:v>260</c:v>
                </c:pt>
                <c:pt idx="5">
                  <c:v>305</c:v>
                </c:pt>
                <c:pt idx="6">
                  <c:v>63.2</c:v>
                </c:pt>
                <c:pt idx="7">
                  <c:v>13</c:v>
                </c:pt>
                <c:pt idx="8">
                  <c:v>3</c:v>
                </c:pt>
                <c:pt idx="9">
                  <c:v>40</c:v>
                </c:pt>
                <c:pt idx="10">
                  <c:v>435</c:v>
                </c:pt>
                <c:pt idx="11">
                  <c:v>1773.9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5-9245-8F83-FA9C06F72E1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176007410838346"/>
          <c:y val="0.23887450893692283"/>
          <c:w val="0.21093389489104561"/>
          <c:h val="0.4616293707967354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Recettes</a:t>
            </a:r>
            <a:r>
              <a:rPr lang="fr-FR" baseline="0"/>
              <a:t> au 30 août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B3D-A149-9BAA-5F2AA04501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B3D-A149-9BAA-5F2AA04501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B3D-A149-9BAA-5F2AA04501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B3D-A149-9BAA-5F2AA04501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B3D-A149-9BAA-5F2AA04501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B3D-A149-9BAA-5F2AA04501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B3D-A149-9BAA-5F2AA04501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B3D-A149-9BAA-5F2AA04501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B3D-A149-9BAA-5F2AA04501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B3D-A149-9BAA-5F2AA04501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B3D-A149-9BAA-5F2AA04501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B3D-A149-9BAA-5F2AA045016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'camembert (2)'!$S$5:$S$16</c:f>
              <c:strCache>
                <c:ptCount val="12"/>
                <c:pt idx="1">
                  <c:v>Commerce de Noix</c:v>
                </c:pt>
                <c:pt idx="2">
                  <c:v>Commerce Abricots</c:v>
                </c:pt>
                <c:pt idx="3">
                  <c:v>Commerce corne broyée</c:v>
                </c:pt>
                <c:pt idx="4">
                  <c:v>Commerce terreau</c:v>
                </c:pt>
                <c:pt idx="5">
                  <c:v>Commerce fumier</c:v>
                </c:pt>
                <c:pt idx="6">
                  <c:v>Commerce sardines</c:v>
                </c:pt>
                <c:pt idx="7">
                  <c:v>Commerce humus</c:v>
                </c:pt>
                <c:pt idx="8">
                  <c:v>Commerce jus de pommes</c:v>
                </c:pt>
                <c:pt idx="9">
                  <c:v>Commerce miel</c:v>
                </c:pt>
                <c:pt idx="10">
                  <c:v>Adhésions annuelles</c:v>
                </c:pt>
                <c:pt idx="11">
                  <c:v>Dons</c:v>
                </c:pt>
              </c:strCache>
            </c:strRef>
          </c:cat>
          <c:val>
            <c:numRef>
              <c:f>'camembert (2)'!$T$5:$T$16</c:f>
              <c:numCache>
                <c:formatCode>General</c:formatCode>
                <c:ptCount val="12"/>
                <c:pt idx="1">
                  <c:v>116</c:v>
                </c:pt>
                <c:pt idx="2">
                  <c:v>1165</c:v>
                </c:pt>
                <c:pt idx="3">
                  <c:v>158</c:v>
                </c:pt>
                <c:pt idx="4">
                  <c:v>260</c:v>
                </c:pt>
                <c:pt idx="5">
                  <c:v>305</c:v>
                </c:pt>
                <c:pt idx="6">
                  <c:v>63.2</c:v>
                </c:pt>
                <c:pt idx="7">
                  <c:v>13</c:v>
                </c:pt>
                <c:pt idx="8">
                  <c:v>3</c:v>
                </c:pt>
                <c:pt idx="9">
                  <c:v>40</c:v>
                </c:pt>
                <c:pt idx="10">
                  <c:v>435</c:v>
                </c:pt>
                <c:pt idx="11">
                  <c:v>1773.9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B3D-A149-9BAA-5F2AA045016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41876355129521"/>
          <c:y val="0.23566423579075085"/>
          <c:w val="0.21093389489104561"/>
          <c:h val="0.4616293707967354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36189</xdr:colOff>
      <xdr:row>25</xdr:row>
      <xdr:rowOff>104468</xdr:rowOff>
    </xdr:from>
    <xdr:to>
      <xdr:col>26</xdr:col>
      <xdr:colOff>166193</xdr:colOff>
      <xdr:row>48</xdr:row>
      <xdr:rowOff>12700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FF1E0CD1-25FC-895E-EF23-B45F2899C6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12700</xdr:colOff>
      <xdr:row>59</xdr:row>
      <xdr:rowOff>12700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BCBEE22-A2FD-044B-8950-D09BB24DB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50800</xdr:colOff>
      <xdr:row>23</xdr:row>
      <xdr:rowOff>165100</xdr:rowOff>
    </xdr:from>
    <xdr:to>
      <xdr:col>27</xdr:col>
      <xdr:colOff>812800</xdr:colOff>
      <xdr:row>47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7E88322-2CE7-0A1C-2CF0-C5BA3F06F4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812800</xdr:colOff>
      <xdr:row>47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B5C191C-F4CC-224E-9F6D-7A0E15671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6A97-AC6C-3D46-B974-9214BBF46ED0}">
  <sheetPr>
    <pageSetUpPr fitToPage="1"/>
  </sheetPr>
  <dimension ref="A2:L40"/>
  <sheetViews>
    <sheetView topLeftCell="A2" workbookViewId="0">
      <selection activeCell="J41" sqref="J41"/>
    </sheetView>
  </sheetViews>
  <sheetFormatPr baseColWidth="10" defaultRowHeight="13" x14ac:dyDescent="0.15"/>
  <cols>
    <col min="1" max="1" width="30.1640625" customWidth="1"/>
  </cols>
  <sheetData>
    <row r="2" spans="1:12" s="1" customFormat="1" ht="16" x14ac:dyDescent="0.2"/>
    <row r="3" spans="1:12" s="1" customFormat="1" ht="16" x14ac:dyDescent="0.2"/>
    <row r="4" spans="1:12" s="1" customFormat="1" ht="16" x14ac:dyDescent="0.2">
      <c r="A4" s="1" t="s">
        <v>14</v>
      </c>
      <c r="K4" s="1">
        <f>SUM(B4:J4)</f>
        <v>0</v>
      </c>
      <c r="L4" s="1" t="s">
        <v>14</v>
      </c>
    </row>
    <row r="5" spans="1:12" s="1" customFormat="1" ht="16" x14ac:dyDescent="0.2">
      <c r="A5" s="1" t="s">
        <v>15</v>
      </c>
      <c r="K5" s="1">
        <f t="shared" ref="K5:K22" si="0">SUM(B5:J5)</f>
        <v>0</v>
      </c>
      <c r="L5" s="1" t="s">
        <v>15</v>
      </c>
    </row>
    <row r="6" spans="1:12" s="1" customFormat="1" ht="16" x14ac:dyDescent="0.2">
      <c r="A6" s="1" t="s">
        <v>16</v>
      </c>
      <c r="B6" s="1">
        <v>-871.2</v>
      </c>
      <c r="K6" s="1">
        <f t="shared" si="0"/>
        <v>-871.2</v>
      </c>
      <c r="L6" s="1" t="s">
        <v>16</v>
      </c>
    </row>
    <row r="7" spans="1:12" s="1" customFormat="1" ht="16" x14ac:dyDescent="0.2">
      <c r="A7" s="1" t="s">
        <v>17</v>
      </c>
      <c r="K7" s="1">
        <f t="shared" si="0"/>
        <v>0</v>
      </c>
      <c r="L7" s="1" t="s">
        <v>17</v>
      </c>
    </row>
    <row r="8" spans="1:12" s="1" customFormat="1" ht="16" x14ac:dyDescent="0.2">
      <c r="A8" s="1" t="s">
        <v>18</v>
      </c>
      <c r="K8" s="1">
        <f t="shared" si="0"/>
        <v>0</v>
      </c>
      <c r="L8" s="1" t="s">
        <v>18</v>
      </c>
    </row>
    <row r="9" spans="1:12" s="1" customFormat="1" ht="16" x14ac:dyDescent="0.2">
      <c r="A9" s="1" t="s">
        <v>32</v>
      </c>
      <c r="B9" s="1">
        <v>48</v>
      </c>
      <c r="C9" s="1">
        <v>45</v>
      </c>
      <c r="K9" s="1">
        <f t="shared" si="0"/>
        <v>93</v>
      </c>
      <c r="L9" s="1" t="s">
        <v>32</v>
      </c>
    </row>
    <row r="10" spans="1:12" s="1" customFormat="1" ht="16" x14ac:dyDescent="0.2">
      <c r="A10" s="1" t="s">
        <v>19</v>
      </c>
      <c r="B10" s="1">
        <v>-46.98</v>
      </c>
      <c r="C10" s="1">
        <v>-112.04</v>
      </c>
      <c r="D10" s="1">
        <v>-166.8</v>
      </c>
      <c r="E10" s="1">
        <v>10.83</v>
      </c>
      <c r="F10" s="1">
        <v>-13</v>
      </c>
      <c r="G10" s="1">
        <v>-36.71</v>
      </c>
      <c r="K10" s="1">
        <f t="shared" si="0"/>
        <v>-364.70000000000005</v>
      </c>
      <c r="L10" s="1" t="s">
        <v>19</v>
      </c>
    </row>
    <row r="11" spans="1:12" s="1" customFormat="1" ht="16" x14ac:dyDescent="0.2">
      <c r="A11" s="1" t="s">
        <v>20</v>
      </c>
      <c r="K11" s="1">
        <f t="shared" si="0"/>
        <v>0</v>
      </c>
      <c r="L11" s="1" t="s">
        <v>20</v>
      </c>
    </row>
    <row r="12" spans="1:12" s="1" customFormat="1" ht="16" x14ac:dyDescent="0.2">
      <c r="A12" s="1" t="s">
        <v>21</v>
      </c>
      <c r="B12" s="1">
        <v>-10.85</v>
      </c>
      <c r="C12" s="1">
        <v>-385</v>
      </c>
      <c r="D12" s="1">
        <v>-17.600000000000001</v>
      </c>
      <c r="E12" s="1">
        <v>-72</v>
      </c>
      <c r="F12" s="1">
        <v>-8.6999999999999993</v>
      </c>
      <c r="G12" s="1">
        <v>-150</v>
      </c>
      <c r="K12" s="1">
        <f t="shared" si="0"/>
        <v>-644.15000000000009</v>
      </c>
      <c r="L12" s="1" t="s">
        <v>21</v>
      </c>
    </row>
    <row r="13" spans="1:12" s="1" customFormat="1" ht="16" x14ac:dyDescent="0.2">
      <c r="A13" s="1" t="s">
        <v>22</v>
      </c>
      <c r="K13" s="1">
        <f t="shared" si="0"/>
        <v>0</v>
      </c>
      <c r="L13" s="1" t="s">
        <v>22</v>
      </c>
    </row>
    <row r="14" spans="1:12" s="1" customFormat="1" ht="16" x14ac:dyDescent="0.2">
      <c r="A14" s="1" t="s">
        <v>23</v>
      </c>
      <c r="B14" s="1">
        <v>-120.5</v>
      </c>
      <c r="C14" s="1">
        <v>-32</v>
      </c>
      <c r="K14" s="1">
        <f t="shared" si="0"/>
        <v>-152.5</v>
      </c>
      <c r="L14" s="1" t="s">
        <v>23</v>
      </c>
    </row>
    <row r="15" spans="1:12" s="1" customFormat="1" ht="16" x14ac:dyDescent="0.2">
      <c r="A15" s="1" t="s">
        <v>24</v>
      </c>
      <c r="B15" s="1">
        <v>-46.98</v>
      </c>
      <c r="C15" s="1">
        <v>-24.97</v>
      </c>
      <c r="D15" s="1">
        <v>-635.9</v>
      </c>
      <c r="E15" s="1">
        <v>-29.9</v>
      </c>
      <c r="F15" s="1">
        <v>-29.9</v>
      </c>
      <c r="G15" s="1">
        <v>-12.6</v>
      </c>
      <c r="H15" s="1">
        <v>-29.5</v>
      </c>
      <c r="K15" s="1">
        <f t="shared" si="0"/>
        <v>-809.74999999999989</v>
      </c>
      <c r="L15" s="1" t="s">
        <v>24</v>
      </c>
    </row>
    <row r="16" spans="1:12" s="1" customFormat="1" ht="16" x14ac:dyDescent="0.2">
      <c r="A16" s="1" t="s">
        <v>25</v>
      </c>
      <c r="B16" s="1">
        <v>141.5</v>
      </c>
      <c r="C16" s="1">
        <v>-615.62</v>
      </c>
      <c r="D16" s="1">
        <v>-59.82</v>
      </c>
      <c r="E16" s="1">
        <v>-29.99</v>
      </c>
      <c r="F16" s="1">
        <v>10</v>
      </c>
      <c r="G16" s="1">
        <v>60</v>
      </c>
      <c r="H16" s="1">
        <v>-60</v>
      </c>
      <c r="I16" s="1">
        <v>-2560.8000000000002</v>
      </c>
      <c r="K16" s="1">
        <f t="shared" si="0"/>
        <v>-3114.7300000000005</v>
      </c>
      <c r="L16" s="1" t="s">
        <v>25</v>
      </c>
    </row>
    <row r="17" spans="1:12" s="1" customFormat="1" ht="16" x14ac:dyDescent="0.2">
      <c r="A17" s="1" t="s">
        <v>26</v>
      </c>
      <c r="K17" s="1">
        <f t="shared" si="0"/>
        <v>0</v>
      </c>
      <c r="L17" s="1" t="s">
        <v>26</v>
      </c>
    </row>
    <row r="18" spans="1:12" s="1" customFormat="1" ht="16" x14ac:dyDescent="0.2">
      <c r="A18" s="1" t="s">
        <v>27</v>
      </c>
      <c r="B18" s="1">
        <v>15</v>
      </c>
      <c r="C18" s="1">
        <v>-365</v>
      </c>
      <c r="D18" s="1">
        <v>8</v>
      </c>
      <c r="E18" s="1">
        <v>23</v>
      </c>
      <c r="F18" s="1">
        <v>-16</v>
      </c>
      <c r="K18" s="1">
        <f t="shared" si="0"/>
        <v>-335</v>
      </c>
      <c r="L18" s="1" t="s">
        <v>27</v>
      </c>
    </row>
    <row r="19" spans="1:12" s="1" customFormat="1" ht="16" x14ac:dyDescent="0.2">
      <c r="A19" s="1" t="s">
        <v>28</v>
      </c>
      <c r="B19" s="1">
        <v>840</v>
      </c>
      <c r="C19" s="1">
        <v>35</v>
      </c>
      <c r="D19" s="1">
        <v>175</v>
      </c>
      <c r="E19" s="1">
        <v>420</v>
      </c>
      <c r="K19" s="1">
        <f t="shared" si="0"/>
        <v>1470</v>
      </c>
      <c r="L19" s="1" t="s">
        <v>28</v>
      </c>
    </row>
    <row r="20" spans="1:12" s="1" customFormat="1" ht="16" x14ac:dyDescent="0.2">
      <c r="A20" s="1" t="s">
        <v>29</v>
      </c>
      <c r="K20" s="1">
        <f t="shared" si="0"/>
        <v>0</v>
      </c>
      <c r="L20" s="1" t="s">
        <v>29</v>
      </c>
    </row>
    <row r="21" spans="1:12" s="1" customFormat="1" ht="16" x14ac:dyDescent="0.2">
      <c r="A21" s="1" t="s">
        <v>30</v>
      </c>
      <c r="K21" s="1">
        <f t="shared" si="0"/>
        <v>0</v>
      </c>
      <c r="L21" s="1" t="s">
        <v>30</v>
      </c>
    </row>
    <row r="22" spans="1:12" s="1" customFormat="1" ht="16" x14ac:dyDescent="0.2">
      <c r="A22" s="1" t="s">
        <v>31</v>
      </c>
      <c r="K22" s="1">
        <f t="shared" si="0"/>
        <v>0</v>
      </c>
      <c r="L22" s="1" t="s">
        <v>31</v>
      </c>
    </row>
    <row r="23" spans="1:12" s="1" customFormat="1" ht="16" x14ac:dyDescent="0.2">
      <c r="K23" s="2">
        <f>SUM(K4:K22)</f>
        <v>-4729.0300000000007</v>
      </c>
    </row>
    <row r="24" spans="1:12" s="1" customFormat="1" ht="16" x14ac:dyDescent="0.2">
      <c r="A24" s="1" t="s">
        <v>13</v>
      </c>
      <c r="B24" s="1">
        <f>SUM(B4:B22)</f>
        <v>-52.009999999999991</v>
      </c>
      <c r="C24" s="1">
        <f t="shared" ref="C24:J24" si="1">SUM(C4:C22)</f>
        <v>-1454.63</v>
      </c>
      <c r="D24" s="1">
        <f t="shared" si="1"/>
        <v>-697.12</v>
      </c>
      <c r="E24" s="1">
        <f t="shared" si="1"/>
        <v>321.94</v>
      </c>
      <c r="F24" s="1">
        <f t="shared" si="1"/>
        <v>-57.599999999999994</v>
      </c>
      <c r="G24" s="1">
        <f t="shared" si="1"/>
        <v>-139.31</v>
      </c>
      <c r="H24" s="1">
        <f t="shared" si="1"/>
        <v>-89.5</v>
      </c>
      <c r="I24" s="1">
        <f t="shared" si="1"/>
        <v>-2560.8000000000002</v>
      </c>
      <c r="J24" s="1">
        <f t="shared" si="1"/>
        <v>0</v>
      </c>
      <c r="K24" s="1">
        <f>SUM(B24:J24)</f>
        <v>-4729.0300000000007</v>
      </c>
      <c r="L24" s="1" t="s">
        <v>13</v>
      </c>
    </row>
    <row r="33" spans="2:10" x14ac:dyDescent="0.15">
      <c r="B33">
        <v>210</v>
      </c>
      <c r="C33">
        <v>385</v>
      </c>
      <c r="D33">
        <v>175</v>
      </c>
      <c r="E33">
        <v>315</v>
      </c>
      <c r="F33">
        <v>105</v>
      </c>
      <c r="G33">
        <v>35</v>
      </c>
      <c r="H33">
        <v>35</v>
      </c>
    </row>
    <row r="34" spans="2:10" x14ac:dyDescent="0.15">
      <c r="B34">
        <v>35</v>
      </c>
      <c r="C34">
        <v>840</v>
      </c>
      <c r="D34">
        <v>35</v>
      </c>
      <c r="E34">
        <v>390</v>
      </c>
      <c r="F34">
        <v>275</v>
      </c>
      <c r="G34">
        <v>70</v>
      </c>
    </row>
    <row r="35" spans="2:10" x14ac:dyDescent="0.15">
      <c r="B35">
        <v>35</v>
      </c>
      <c r="D35">
        <v>840</v>
      </c>
      <c r="E35">
        <v>900</v>
      </c>
      <c r="F35">
        <v>35</v>
      </c>
      <c r="G35">
        <v>175</v>
      </c>
    </row>
    <row r="36" spans="2:10" x14ac:dyDescent="0.15">
      <c r="B36">
        <v>490</v>
      </c>
    </row>
    <row r="37" spans="2:10" x14ac:dyDescent="0.15">
      <c r="B37">
        <v>1120</v>
      </c>
    </row>
    <row r="38" spans="2:10" x14ac:dyDescent="0.15">
      <c r="B38">
        <v>735</v>
      </c>
    </row>
    <row r="40" spans="2:10" x14ac:dyDescent="0.15">
      <c r="B40" s="27">
        <f>SUM(B33:B39)</f>
        <v>2625</v>
      </c>
      <c r="C40" s="27">
        <f t="shared" ref="C40:H40" si="2">SUM(C33:C39)</f>
        <v>1225</v>
      </c>
      <c r="D40" s="27">
        <f t="shared" si="2"/>
        <v>1050</v>
      </c>
      <c r="E40" s="27">
        <f t="shared" si="2"/>
        <v>1605</v>
      </c>
      <c r="F40" s="27">
        <f t="shared" si="2"/>
        <v>415</v>
      </c>
      <c r="G40" s="27">
        <f t="shared" si="2"/>
        <v>280</v>
      </c>
      <c r="H40" s="27">
        <f t="shared" si="2"/>
        <v>35</v>
      </c>
      <c r="J40" s="27">
        <f>SUM(B40:I40)</f>
        <v>7235</v>
      </c>
    </row>
  </sheetData>
  <pageMargins left="0.7" right="0.7" top="0.75" bottom="0.75" header="0.3" footer="0.3"/>
  <pageSetup paperSize="9" scale="77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37"/>
  <sheetViews>
    <sheetView topLeftCell="A2" workbookViewId="0">
      <selection activeCell="E43" sqref="E43"/>
    </sheetView>
  </sheetViews>
  <sheetFormatPr baseColWidth="10" defaultColWidth="10.6640625" defaultRowHeight="16" x14ac:dyDescent="0.2"/>
  <cols>
    <col min="1" max="1" width="27.5" customWidth="1"/>
    <col min="2" max="8" width="11.6640625" customWidth="1"/>
    <col min="9" max="9" width="11.6640625" style="1" customWidth="1"/>
    <col min="10" max="256" width="11.6640625" customWidth="1"/>
  </cols>
  <sheetData>
    <row r="2" spans="1:15" s="3" customForma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5" s="1" customFormat="1" x14ac:dyDescent="0.2">
      <c r="A3" s="1" t="s">
        <v>14</v>
      </c>
      <c r="B3" s="1">
        <v>2243.67</v>
      </c>
      <c r="C3" s="1">
        <f>B3+B35</f>
        <v>4501.2000000000007</v>
      </c>
      <c r="D3" s="1">
        <f>C3+C35</f>
        <v>4909.8500000000004</v>
      </c>
      <c r="E3" s="1">
        <f>D3+D35</f>
        <v>181.06999999999971</v>
      </c>
      <c r="F3" s="1">
        <f>E3+E35</f>
        <v>3946.26</v>
      </c>
      <c r="G3" s="1">
        <f t="shared" ref="G3:M3" si="0">F3+F35</f>
        <v>2635.5</v>
      </c>
      <c r="H3" s="1">
        <f t="shared" si="0"/>
        <v>5193.37</v>
      </c>
      <c r="I3" s="1">
        <f>H3+H35</f>
        <v>5383.3899999999994</v>
      </c>
      <c r="J3" s="1">
        <f t="shared" si="0"/>
        <v>4778.8399999999992</v>
      </c>
      <c r="K3" s="1">
        <f t="shared" si="0"/>
        <v>4778.8399999999992</v>
      </c>
      <c r="L3" s="1">
        <f t="shared" si="0"/>
        <v>4778.8399999999992</v>
      </c>
      <c r="M3" s="1">
        <f t="shared" si="0"/>
        <v>4778.8399999999992</v>
      </c>
      <c r="O3" s="1" t="s">
        <v>14</v>
      </c>
    </row>
    <row r="4" spans="1:15" s="1" customFormat="1" x14ac:dyDescent="0.2"/>
    <row r="5" spans="1:15" s="1" customFormat="1" x14ac:dyDescent="0.2">
      <c r="A5" s="1" t="s">
        <v>15</v>
      </c>
      <c r="B5" s="1">
        <v>3000</v>
      </c>
      <c r="C5" s="1">
        <v>-53.2</v>
      </c>
      <c r="E5" s="1">
        <f>Avril!M6*1</f>
        <v>10500</v>
      </c>
      <c r="F5" s="1">
        <f>Mai!O6</f>
        <v>4000</v>
      </c>
      <c r="G5" s="1">
        <f>Juin!O6*1</f>
        <v>1550</v>
      </c>
      <c r="H5" s="1">
        <f>Juillet!O6*1</f>
        <v>0</v>
      </c>
      <c r="I5" s="1">
        <f>Août!O6*1</f>
        <v>2000</v>
      </c>
      <c r="J5" s="1">
        <v>0</v>
      </c>
      <c r="K5" s="1">
        <v>0</v>
      </c>
      <c r="L5" s="1">
        <v>0</v>
      </c>
      <c r="M5" s="1">
        <v>0</v>
      </c>
      <c r="N5" s="1">
        <f>SUM(B5:I5)</f>
        <v>20996.799999999999</v>
      </c>
      <c r="O5" s="1" t="s">
        <v>15</v>
      </c>
    </row>
    <row r="6" spans="1:15" s="1" customFormat="1" x14ac:dyDescent="0.2">
      <c r="A6" s="1" t="s">
        <v>16</v>
      </c>
      <c r="B6" s="1">
        <v>0</v>
      </c>
      <c r="C6" s="1">
        <v>0</v>
      </c>
      <c r="D6" s="1">
        <f>Mars!K6*1</f>
        <v>-871.2</v>
      </c>
      <c r="E6" s="1">
        <f>Avril!M7*1</f>
        <v>0</v>
      </c>
      <c r="F6" s="1">
        <f>Mai!O7*1</f>
        <v>-3910</v>
      </c>
      <c r="G6" s="1">
        <f>Juin!O7*1</f>
        <v>0</v>
      </c>
      <c r="H6" s="1">
        <f>Juillet!O7*1</f>
        <v>-782</v>
      </c>
      <c r="I6" s="1">
        <f>Août!O7*1</f>
        <v>0</v>
      </c>
      <c r="J6" s="1">
        <v>0</v>
      </c>
      <c r="K6" s="1">
        <v>0</v>
      </c>
      <c r="L6" s="1">
        <v>0</v>
      </c>
      <c r="M6" s="1">
        <v>0</v>
      </c>
      <c r="N6" s="1">
        <f t="shared" ref="N6:N29" si="1">SUM(B6:I6)</f>
        <v>-5563.2</v>
      </c>
      <c r="O6" s="1" t="s">
        <v>16</v>
      </c>
    </row>
    <row r="7" spans="1:15" s="1" customFormat="1" x14ac:dyDescent="0.2">
      <c r="A7" s="1" t="s">
        <v>54</v>
      </c>
      <c r="B7" s="1">
        <v>0</v>
      </c>
      <c r="C7" s="1">
        <v>0</v>
      </c>
      <c r="D7" s="1">
        <f>Mars!K7*1</f>
        <v>0</v>
      </c>
      <c r="E7" s="1">
        <f>Avril!M8*1</f>
        <v>33</v>
      </c>
      <c r="F7" s="1">
        <f>Mai!O8*1</f>
        <v>58</v>
      </c>
      <c r="G7" s="1">
        <f>Juin!O8*1</f>
        <v>25</v>
      </c>
      <c r="H7" s="1">
        <f>Juillet!O8*1</f>
        <v>0</v>
      </c>
      <c r="I7" s="1">
        <f>Août!O8*1</f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1"/>
        <v>116</v>
      </c>
      <c r="O7" s="1" t="s">
        <v>54</v>
      </c>
    </row>
    <row r="8" spans="1:15" s="1" customFormat="1" x14ac:dyDescent="0.2">
      <c r="A8" s="1" t="s">
        <v>67</v>
      </c>
      <c r="H8" s="1">
        <v>0</v>
      </c>
      <c r="I8" s="1">
        <f>Août!O9*1</f>
        <v>-1031.5999999999999</v>
      </c>
      <c r="N8" s="1">
        <f t="shared" si="1"/>
        <v>-1031.5999999999999</v>
      </c>
      <c r="O8" s="1" t="s">
        <v>67</v>
      </c>
    </row>
    <row r="9" spans="1:15" s="1" customFormat="1" x14ac:dyDescent="0.2">
      <c r="A9" s="1" t="s">
        <v>52</v>
      </c>
      <c r="B9" s="1">
        <v>0</v>
      </c>
      <c r="C9" s="1">
        <v>0</v>
      </c>
      <c r="D9" s="1">
        <f>Mars!K8*1</f>
        <v>0</v>
      </c>
      <c r="E9" s="1">
        <f>Avril!M9*1</f>
        <v>0</v>
      </c>
      <c r="F9" s="1">
        <f>Mai!O9*1</f>
        <v>0</v>
      </c>
      <c r="G9" s="1">
        <f>Juin!O9*1</f>
        <v>1020</v>
      </c>
      <c r="H9" s="1">
        <v>645</v>
      </c>
      <c r="I9" s="1">
        <f>Août!O10*1</f>
        <v>-500</v>
      </c>
      <c r="J9" s="1">
        <v>0</v>
      </c>
      <c r="K9" s="1">
        <v>0</v>
      </c>
      <c r="L9" s="1">
        <v>0</v>
      </c>
      <c r="M9" s="1">
        <v>0</v>
      </c>
      <c r="N9" s="1">
        <f t="shared" si="1"/>
        <v>1165</v>
      </c>
      <c r="O9" s="1" t="s">
        <v>52</v>
      </c>
    </row>
    <row r="10" spans="1:15" s="1" customFormat="1" x14ac:dyDescent="0.2">
      <c r="A10" s="1" t="s">
        <v>32</v>
      </c>
      <c r="D10" s="1">
        <v>93</v>
      </c>
      <c r="E10" s="1">
        <v>45</v>
      </c>
      <c r="F10" s="1">
        <v>20</v>
      </c>
      <c r="H10" s="1">
        <f>Juillet!O11*1</f>
        <v>0</v>
      </c>
      <c r="I10" s="1">
        <f>Août!O11*1</f>
        <v>0</v>
      </c>
      <c r="N10" s="1">
        <f t="shared" si="1"/>
        <v>158</v>
      </c>
      <c r="O10" s="1" t="s">
        <v>32</v>
      </c>
    </row>
    <row r="11" spans="1:15" s="1" customFormat="1" x14ac:dyDescent="0.2">
      <c r="A11" s="1" t="s">
        <v>41</v>
      </c>
      <c r="E11" s="1">
        <f>Avril!M11</f>
        <v>208</v>
      </c>
      <c r="F11" s="1">
        <v>26</v>
      </c>
      <c r="G11" s="1">
        <f>Juin!O11*1</f>
        <v>26</v>
      </c>
      <c r="H11" s="1">
        <f>Juillet!O12*1</f>
        <v>0</v>
      </c>
      <c r="I11" s="1">
        <f>Août!O12*1</f>
        <v>0</v>
      </c>
      <c r="N11" s="1">
        <f t="shared" si="1"/>
        <v>260</v>
      </c>
      <c r="O11" s="1" t="s">
        <v>41</v>
      </c>
    </row>
    <row r="12" spans="1:15" s="1" customFormat="1" x14ac:dyDescent="0.2">
      <c r="A12" s="1" t="s">
        <v>33</v>
      </c>
      <c r="E12" s="1">
        <f>Avril!M12</f>
        <v>252</v>
      </c>
      <c r="F12" s="1">
        <v>33</v>
      </c>
      <c r="G12" s="1">
        <f>Juin!O12*1</f>
        <v>20</v>
      </c>
      <c r="H12" s="1">
        <v>0</v>
      </c>
      <c r="I12" s="1">
        <f>Août!O13*1</f>
        <v>0</v>
      </c>
      <c r="N12" s="1">
        <f t="shared" si="1"/>
        <v>305</v>
      </c>
      <c r="O12" s="1" t="s">
        <v>33</v>
      </c>
    </row>
    <row r="13" spans="1:15" s="1" customFormat="1" x14ac:dyDescent="0.2">
      <c r="A13" s="1" t="s">
        <v>49</v>
      </c>
      <c r="F13" s="1">
        <v>38.200000000000003</v>
      </c>
      <c r="H13" s="1">
        <v>25</v>
      </c>
      <c r="I13" s="1">
        <f>Août!O14*1</f>
        <v>0</v>
      </c>
      <c r="N13" s="1">
        <f t="shared" si="1"/>
        <v>63.2</v>
      </c>
      <c r="O13" s="1" t="s">
        <v>49</v>
      </c>
    </row>
    <row r="14" spans="1:15" s="1" customFormat="1" x14ac:dyDescent="0.2">
      <c r="A14" s="1" t="s">
        <v>50</v>
      </c>
      <c r="G14" s="1">
        <f>Juin!O14*1</f>
        <v>-93.6</v>
      </c>
      <c r="H14" s="1">
        <v>-153</v>
      </c>
      <c r="I14" s="1">
        <f>Août!O15*1</f>
        <v>0</v>
      </c>
      <c r="N14" s="1">
        <f t="shared" si="1"/>
        <v>-246.6</v>
      </c>
      <c r="O14" s="1" t="s">
        <v>50</v>
      </c>
    </row>
    <row r="15" spans="1:15" s="1" customFormat="1" x14ac:dyDescent="0.2">
      <c r="A15" s="1" t="s">
        <v>42</v>
      </c>
      <c r="E15" s="1">
        <v>13</v>
      </c>
      <c r="F15" s="1">
        <v>0</v>
      </c>
      <c r="H15" s="1">
        <v>0</v>
      </c>
      <c r="I15" s="1">
        <f>Août!O16*1</f>
        <v>0</v>
      </c>
      <c r="N15" s="1">
        <f t="shared" si="1"/>
        <v>13</v>
      </c>
      <c r="O15" s="1" t="s">
        <v>42</v>
      </c>
    </row>
    <row r="16" spans="1:15" s="1" customFormat="1" x14ac:dyDescent="0.2">
      <c r="A16" s="1" t="s">
        <v>65</v>
      </c>
      <c r="H16" s="1">
        <v>3</v>
      </c>
      <c r="I16" s="1">
        <f>Août!O17*1</f>
        <v>0</v>
      </c>
      <c r="N16" s="1">
        <f t="shared" si="1"/>
        <v>3</v>
      </c>
      <c r="O16" s="1" t="s">
        <v>65</v>
      </c>
    </row>
    <row r="17" spans="1:15" s="1" customFormat="1" x14ac:dyDescent="0.2">
      <c r="A17" s="1" t="s">
        <v>66</v>
      </c>
      <c r="I17" s="1">
        <f>Août!O18*1</f>
        <v>40</v>
      </c>
      <c r="N17" s="1">
        <f t="shared" si="1"/>
        <v>40</v>
      </c>
      <c r="O17" s="1" t="s">
        <v>66</v>
      </c>
    </row>
    <row r="18" spans="1:15" s="1" customFormat="1" x14ac:dyDescent="0.2">
      <c r="A18" s="1" t="s">
        <v>19</v>
      </c>
      <c r="B18" s="1">
        <v>-1768.06</v>
      </c>
      <c r="C18" s="1">
        <v>45.79</v>
      </c>
      <c r="D18" s="1">
        <v>-364.7</v>
      </c>
      <c r="E18" s="1">
        <v>-6740.24</v>
      </c>
      <c r="F18" s="1">
        <v>-1416.92</v>
      </c>
      <c r="G18" s="1">
        <f>Juin!O16*1</f>
        <v>-229.07</v>
      </c>
      <c r="H18" s="1">
        <v>-499.27</v>
      </c>
      <c r="I18" s="1">
        <f>Août!O19*1</f>
        <v>-116.75</v>
      </c>
      <c r="N18" s="1">
        <f t="shared" si="1"/>
        <v>-11089.22</v>
      </c>
      <c r="O18" s="1" t="s">
        <v>19</v>
      </c>
    </row>
    <row r="19" spans="1:15" s="1" customFormat="1" x14ac:dyDescent="0.2">
      <c r="A19" s="1" t="s">
        <v>20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H19" s="1">
        <v>-77.78</v>
      </c>
      <c r="I19" s="1">
        <f>Août!O20*1</f>
        <v>-548.09</v>
      </c>
      <c r="J19" s="1">
        <v>0</v>
      </c>
      <c r="K19" s="1">
        <v>0</v>
      </c>
      <c r="L19" s="1">
        <v>0</v>
      </c>
      <c r="M19" s="1">
        <v>0</v>
      </c>
      <c r="N19" s="1">
        <f t="shared" si="1"/>
        <v>-625.87</v>
      </c>
      <c r="O19" s="1" t="s">
        <v>20</v>
      </c>
    </row>
    <row r="20" spans="1:15" s="1" customFormat="1" x14ac:dyDescent="0.2">
      <c r="A20" s="1" t="s">
        <v>21</v>
      </c>
      <c r="B20" s="1">
        <v>-142.38</v>
      </c>
      <c r="C20" s="1">
        <v>-426</v>
      </c>
      <c r="D20" s="1">
        <v>-644.15</v>
      </c>
      <c r="E20" s="1">
        <v>-1898.93</v>
      </c>
      <c r="F20" s="1">
        <v>-771.48</v>
      </c>
      <c r="G20" s="1">
        <f>Juin!O18*1</f>
        <v>-446.29999999999995</v>
      </c>
      <c r="H20" s="1">
        <v>-80.760000000000005</v>
      </c>
      <c r="I20" s="1">
        <f>Août!O21*1</f>
        <v>-251.95</v>
      </c>
      <c r="J20" s="1">
        <v>0</v>
      </c>
      <c r="K20" s="1">
        <v>0</v>
      </c>
      <c r="L20" s="1">
        <v>0</v>
      </c>
      <c r="M20" s="1">
        <v>0</v>
      </c>
      <c r="N20" s="1">
        <f t="shared" si="1"/>
        <v>-4661.95</v>
      </c>
      <c r="O20" s="1" t="s">
        <v>21</v>
      </c>
    </row>
    <row r="21" spans="1:15" s="1" customFormat="1" x14ac:dyDescent="0.2">
      <c r="A21" s="1" t="s">
        <v>22</v>
      </c>
      <c r="B21" s="1">
        <v>0</v>
      </c>
      <c r="C21" s="1">
        <v>-125.74</v>
      </c>
      <c r="E21" s="1">
        <v>0</v>
      </c>
      <c r="F21" s="1">
        <v>-79.91</v>
      </c>
      <c r="H21" s="1">
        <v>0</v>
      </c>
      <c r="I21" s="1">
        <f>Août!O22*1</f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1"/>
        <v>-205.64999999999998</v>
      </c>
      <c r="O21" s="1" t="s">
        <v>22</v>
      </c>
    </row>
    <row r="22" spans="1:15" s="1" customFormat="1" x14ac:dyDescent="0.2">
      <c r="A22" s="1" t="s">
        <v>23</v>
      </c>
      <c r="B22" s="1">
        <v>-701.59</v>
      </c>
      <c r="C22" s="1">
        <v>-56.31</v>
      </c>
      <c r="D22" s="1">
        <v>-152.25</v>
      </c>
      <c r="E22" s="1">
        <v>-44.4</v>
      </c>
      <c r="F22" s="1">
        <v>-266.69</v>
      </c>
      <c r="G22" s="1">
        <f>Juin!O20*1</f>
        <v>-267.58999999999997</v>
      </c>
      <c r="H22" s="1">
        <v>-101.87</v>
      </c>
      <c r="I22" s="1">
        <f>Août!O23*1</f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si="1"/>
        <v>-1590.6999999999998</v>
      </c>
      <c r="O22" s="1" t="s">
        <v>23</v>
      </c>
    </row>
    <row r="23" spans="1:15" s="1" customFormat="1" x14ac:dyDescent="0.2">
      <c r="A23" s="1" t="s">
        <v>24</v>
      </c>
      <c r="B23" s="1">
        <v>-164.88</v>
      </c>
      <c r="C23" s="1">
        <v>-466.99</v>
      </c>
      <c r="D23" s="1">
        <v>-809.75</v>
      </c>
      <c r="E23" s="1">
        <v>-1258.24</v>
      </c>
      <c r="F23" s="1">
        <v>0</v>
      </c>
      <c r="G23" s="1">
        <f>Juin!O21*1</f>
        <v>-128.57</v>
      </c>
      <c r="H23" s="1">
        <v>-144.16</v>
      </c>
      <c r="I23" s="1">
        <f>Août!O24*1</f>
        <v>-35.159999999999997</v>
      </c>
      <c r="J23" s="1">
        <v>0</v>
      </c>
      <c r="K23" s="1">
        <v>0</v>
      </c>
      <c r="L23" s="1">
        <v>0</v>
      </c>
      <c r="M23" s="1">
        <v>0</v>
      </c>
      <c r="N23" s="1">
        <f t="shared" si="1"/>
        <v>-3007.7499999999995</v>
      </c>
      <c r="O23" s="1" t="s">
        <v>24</v>
      </c>
    </row>
    <row r="24" spans="1:15" s="1" customFormat="1" x14ac:dyDescent="0.2">
      <c r="A24" s="1" t="s">
        <v>25</v>
      </c>
      <c r="B24" s="1">
        <v>365</v>
      </c>
      <c r="C24" s="1">
        <v>42.1</v>
      </c>
      <c r="D24" s="1">
        <v>-3114.73</v>
      </c>
      <c r="E24" s="1">
        <v>1001</v>
      </c>
      <c r="F24" s="1">
        <v>593</v>
      </c>
      <c r="G24" s="1">
        <f>Juin!O22*1</f>
        <v>730</v>
      </c>
      <c r="H24" s="1">
        <v>115</v>
      </c>
      <c r="I24" s="1">
        <f>Août!O25*1</f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1"/>
        <v>-268.63000000000011</v>
      </c>
      <c r="O24" s="1" t="s">
        <v>25</v>
      </c>
    </row>
    <row r="25" spans="1:15" s="1" customFormat="1" x14ac:dyDescent="0.2">
      <c r="A25" s="1" t="s">
        <v>26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H25" s="1">
        <v>0</v>
      </c>
      <c r="I25" s="1">
        <f>Août!O26*1</f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1"/>
        <v>0</v>
      </c>
      <c r="O25" s="1" t="s">
        <v>26</v>
      </c>
    </row>
    <row r="26" spans="1:15" s="1" customFormat="1" x14ac:dyDescent="0.2">
      <c r="A26" s="1" t="s">
        <v>27</v>
      </c>
      <c r="B26" s="1">
        <v>0</v>
      </c>
      <c r="C26" s="1">
        <v>144</v>
      </c>
      <c r="D26" s="1">
        <v>-335</v>
      </c>
      <c r="E26" s="1">
        <v>35</v>
      </c>
      <c r="F26" s="1">
        <v>-335</v>
      </c>
      <c r="G26" s="1">
        <f>Juin!O24*1</f>
        <v>59</v>
      </c>
      <c r="H26" s="1">
        <v>0</v>
      </c>
      <c r="I26" s="1">
        <f>Août!O27*1</f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1"/>
        <v>-432</v>
      </c>
      <c r="O26" s="1" t="s">
        <v>27</v>
      </c>
    </row>
    <row r="27" spans="1:15" s="1" customFormat="1" x14ac:dyDescent="0.2">
      <c r="A27" s="1" t="s">
        <v>28</v>
      </c>
      <c r="B27" s="1">
        <v>2625</v>
      </c>
      <c r="C27" s="1">
        <v>1225</v>
      </c>
      <c r="D27" s="1">
        <v>1470</v>
      </c>
      <c r="E27" s="1">
        <v>1570</v>
      </c>
      <c r="F27" s="1">
        <v>550</v>
      </c>
      <c r="G27" s="1">
        <f>Juin!O25*1</f>
        <v>-57</v>
      </c>
      <c r="H27" s="1">
        <v>35</v>
      </c>
      <c r="I27" s="1">
        <f>Août!O28*1</f>
        <v>-161</v>
      </c>
      <c r="J27" s="1">
        <v>0</v>
      </c>
      <c r="K27" s="1">
        <v>0</v>
      </c>
      <c r="L27" s="1">
        <v>0</v>
      </c>
      <c r="M27" s="1">
        <v>0</v>
      </c>
      <c r="N27" s="1">
        <f t="shared" si="1"/>
        <v>7257</v>
      </c>
      <c r="O27" s="1" t="s">
        <v>28</v>
      </c>
    </row>
    <row r="28" spans="1:15" s="1" customFormat="1" x14ac:dyDescent="0.2">
      <c r="A28" s="1" t="s">
        <v>34</v>
      </c>
      <c r="C28" s="1">
        <v>17</v>
      </c>
      <c r="E28" s="1">
        <v>50</v>
      </c>
      <c r="F28" s="1">
        <v>151.04</v>
      </c>
      <c r="G28" s="1">
        <v>350</v>
      </c>
      <c r="H28" s="1">
        <v>1205.8599999999999</v>
      </c>
      <c r="I28" s="1">
        <f>Août!O29*1</f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1"/>
        <v>1773.8999999999999</v>
      </c>
      <c r="O28" s="1" t="s">
        <v>34</v>
      </c>
    </row>
    <row r="29" spans="1:15" s="1" customFormat="1" x14ac:dyDescent="0.2">
      <c r="A29" s="1" t="s">
        <v>29</v>
      </c>
      <c r="B29" s="1">
        <v>-955.56</v>
      </c>
      <c r="C29" s="1">
        <v>80</v>
      </c>
      <c r="H29" s="1">
        <f>Juillet!O30*1</f>
        <v>0</v>
      </c>
      <c r="I29" s="1">
        <f>Août!O30*1</f>
        <v>0</v>
      </c>
      <c r="N29" s="1">
        <f t="shared" si="1"/>
        <v>-875.56</v>
      </c>
      <c r="O29" s="1" t="s">
        <v>29</v>
      </c>
    </row>
    <row r="30" spans="1:15" s="1" customFormat="1" x14ac:dyDescent="0.2"/>
    <row r="31" spans="1:15" s="1" customFormat="1" x14ac:dyDescent="0.2"/>
    <row r="32" spans="1:15" s="1" customFormat="1" x14ac:dyDescent="0.2">
      <c r="A32" s="1" t="s">
        <v>30</v>
      </c>
      <c r="B32" s="1">
        <f>B18+B20+B22+B23+B29</f>
        <v>-3732.4700000000003</v>
      </c>
      <c r="C32" s="1">
        <f>C5+C20+C21+C22+C23</f>
        <v>-1128.24</v>
      </c>
      <c r="D32" s="1">
        <f>D6+D18+D20+D22+D23+D24+D26</f>
        <v>-6291.7800000000007</v>
      </c>
      <c r="E32" s="1">
        <f>E18+E20+E22+E23</f>
        <v>-9941.81</v>
      </c>
      <c r="F32" s="1">
        <f>F6+F18+F20+F21+F22+F26</f>
        <v>-6779.9999999999991</v>
      </c>
      <c r="G32" s="1">
        <f>G14+G18+G20+G22+G23+G27</f>
        <v>-1222.1299999999999</v>
      </c>
      <c r="H32" s="1">
        <f>H6+H14+H18+H19+H20+H22+H23</f>
        <v>-1838.84</v>
      </c>
      <c r="I32" s="1">
        <f>I8+I9+I18+I19+I20+I23+I27</f>
        <v>-2644.5499999999997</v>
      </c>
      <c r="J32" s="1">
        <f t="shared" ref="J32:M32" si="2">J14+J18+J20+J23</f>
        <v>0</v>
      </c>
      <c r="K32" s="1">
        <f t="shared" si="2"/>
        <v>0</v>
      </c>
      <c r="L32" s="1">
        <f t="shared" si="2"/>
        <v>0</v>
      </c>
      <c r="M32" s="1">
        <f t="shared" si="2"/>
        <v>0</v>
      </c>
      <c r="N32" s="1">
        <f>N6+N8+N14+N18+N19+N20+N21+N22+N23+N24+N26+N29</f>
        <v>-29598.730000000003</v>
      </c>
      <c r="O32" s="1" t="s">
        <v>30</v>
      </c>
    </row>
    <row r="33" spans="1:16" s="1" customFormat="1" x14ac:dyDescent="0.2">
      <c r="A33" s="1" t="s">
        <v>31</v>
      </c>
      <c r="B33" s="1">
        <f>B5+B24+B27</f>
        <v>5990</v>
      </c>
      <c r="C33" s="1">
        <f>C18+C24+C26+C27+C29+C28</f>
        <v>1553.8899999999999</v>
      </c>
      <c r="D33" s="1">
        <f>D10+D27</f>
        <v>1563</v>
      </c>
      <c r="E33" s="1">
        <f>E5+E7+E10+E11+E12+E15+E24+E26+E27+E28</f>
        <v>13707</v>
      </c>
      <c r="F33" s="1">
        <f>F5+F7+F10+F11+F12+F13+F24+F27+F28</f>
        <v>5469.24</v>
      </c>
      <c r="G33" s="1">
        <f>G5+G7+G9+G11+G12+G24+G26+G28</f>
        <v>3780</v>
      </c>
      <c r="H33" s="1">
        <f>H9+H13+H16+H24+H27+H28</f>
        <v>2028.86</v>
      </c>
      <c r="I33" s="1">
        <f>I17+I5</f>
        <v>2040</v>
      </c>
      <c r="J33" s="1">
        <f t="shared" ref="J33:M33" si="3">J9+J24</f>
        <v>0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>N5+N7+N9+N10+N11+N12+N13+N15+N16+N17+N27+N28</f>
        <v>32150.9</v>
      </c>
      <c r="O33" s="1" t="s">
        <v>31</v>
      </c>
    </row>
    <row r="34" spans="1:16" s="1" customFormat="1" x14ac:dyDescent="0.2"/>
    <row r="35" spans="1:16" s="1" customFormat="1" x14ac:dyDescent="0.2">
      <c r="A35" s="1" t="s">
        <v>13</v>
      </c>
      <c r="B35" s="1">
        <f>SUM(B5:B29)</f>
        <v>2257.5300000000002</v>
      </c>
      <c r="C35" s="1">
        <v>408.65</v>
      </c>
      <c r="D35" s="1">
        <f>D32+D33</f>
        <v>-4728.7800000000007</v>
      </c>
      <c r="E35" s="1">
        <f>E32+E33</f>
        <v>3765.1900000000005</v>
      </c>
      <c r="F35" s="1">
        <f>SUM(F5:F30)</f>
        <v>-1310.7600000000002</v>
      </c>
      <c r="G35" s="1">
        <f>SUM(G5:G30)</f>
        <v>2557.87</v>
      </c>
      <c r="H35" s="1">
        <f>SUM(H5:H30)</f>
        <v>190.01999999999998</v>
      </c>
      <c r="I35" s="1">
        <f>SUM(I5:I30)</f>
        <v>-604.54999999999995</v>
      </c>
      <c r="J35" s="1">
        <v>0</v>
      </c>
      <c r="K35" s="1">
        <v>0</v>
      </c>
      <c r="L35" s="1">
        <v>0</v>
      </c>
      <c r="M35" s="1">
        <v>0</v>
      </c>
      <c r="N35" s="7">
        <f>N32+N33</f>
        <v>2552.1699999999983</v>
      </c>
      <c r="O35" s="1" t="s">
        <v>13</v>
      </c>
    </row>
    <row r="36" spans="1:16" s="1" customFormat="1" x14ac:dyDescent="0.2"/>
    <row r="37" spans="1:16" x14ac:dyDescent="0.2">
      <c r="B37" s="1">
        <f>B32+B33</f>
        <v>2257.5299999999997</v>
      </c>
      <c r="C37" s="1">
        <f t="shared" ref="C37:L37" si="4">C32+C33</f>
        <v>425.64999999999986</v>
      </c>
      <c r="D37" s="1">
        <f t="shared" si="4"/>
        <v>-4728.7800000000007</v>
      </c>
      <c r="E37" s="1">
        <f t="shared" si="4"/>
        <v>3765.1900000000005</v>
      </c>
      <c r="F37" s="1">
        <f t="shared" si="4"/>
        <v>-1310.7599999999993</v>
      </c>
      <c r="G37" s="1">
        <f t="shared" si="4"/>
        <v>2557.87</v>
      </c>
      <c r="H37" s="1">
        <f t="shared" si="4"/>
        <v>190.01999999999998</v>
      </c>
      <c r="I37" s="1">
        <f t="shared" si="4"/>
        <v>-604.54999999999973</v>
      </c>
      <c r="J37">
        <f t="shared" si="4"/>
        <v>0</v>
      </c>
      <c r="K37">
        <f t="shared" si="4"/>
        <v>0</v>
      </c>
      <c r="L37">
        <f t="shared" si="4"/>
        <v>0</v>
      </c>
      <c r="N37" s="1">
        <f>SUM(B37:I37)</f>
        <v>2552.17</v>
      </c>
      <c r="P37">
        <f>P33+P32</f>
        <v>0</v>
      </c>
    </row>
  </sheetData>
  <printOptions horizontalCentered="1"/>
  <pageMargins left="0" right="0" top="0.75" bottom="0.75" header="0.3" footer="0.3"/>
  <pageSetup paperSize="9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19A66-A7ED-3B4D-8337-E2DE42AAFFF2}">
  <sheetPr>
    <pageSetUpPr fitToPage="1"/>
  </sheetPr>
  <dimension ref="A1:X37"/>
  <sheetViews>
    <sheetView topLeftCell="H2" zoomScale="93" zoomScaleNormal="93" workbookViewId="0">
      <selection activeCell="W5" sqref="W5:X19"/>
    </sheetView>
  </sheetViews>
  <sheetFormatPr baseColWidth="10" defaultColWidth="10.6640625" defaultRowHeight="13" x14ac:dyDescent="0.15"/>
  <cols>
    <col min="1" max="1" width="27.5" customWidth="1"/>
    <col min="2" max="14" width="11.6640625" customWidth="1"/>
    <col min="15" max="15" width="14.1640625" customWidth="1"/>
    <col min="16" max="19" width="11.6640625" customWidth="1"/>
    <col min="20" max="20" width="28.6640625" customWidth="1"/>
    <col min="21" max="21" width="16.1640625" customWidth="1"/>
    <col min="22" max="22" width="11.6640625" customWidth="1"/>
    <col min="23" max="23" width="32.33203125" customWidth="1"/>
    <col min="24" max="256" width="11.6640625" customWidth="1"/>
  </cols>
  <sheetData>
    <row r="1" spans="1:24" ht="16" x14ac:dyDescent="0.2">
      <c r="I1" s="1"/>
    </row>
    <row r="2" spans="1:24" s="3" customFormat="1" ht="16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24" s="1" customFormat="1" ht="16" x14ac:dyDescent="0.2">
      <c r="A3" s="1" t="s">
        <v>14</v>
      </c>
      <c r="B3" s="1">
        <v>2243.67</v>
      </c>
      <c r="C3" s="1">
        <f>B3+B35</f>
        <v>4501.2000000000007</v>
      </c>
      <c r="D3" s="1">
        <f>C3+C35</f>
        <v>4909.8500000000004</v>
      </c>
      <c r="E3" s="1">
        <f>D3+D35</f>
        <v>181.06999999999971</v>
      </c>
      <c r="F3" s="1">
        <f>E3+E35</f>
        <v>3946.26</v>
      </c>
      <c r="G3" s="1">
        <f t="shared" ref="G3:M3" si="0">F3+F35</f>
        <v>2635.5</v>
      </c>
      <c r="H3" s="1">
        <f t="shared" si="0"/>
        <v>5193.37</v>
      </c>
      <c r="I3" s="1">
        <f>H3+H35</f>
        <v>5383.3899999999994</v>
      </c>
      <c r="J3" s="1">
        <f t="shared" si="0"/>
        <v>4778.8399999999992</v>
      </c>
      <c r="K3" s="1">
        <f t="shared" si="0"/>
        <v>4778.8399999999992</v>
      </c>
      <c r="L3" s="1">
        <f t="shared" si="0"/>
        <v>4778.8399999999992</v>
      </c>
      <c r="M3" s="1">
        <f t="shared" si="0"/>
        <v>4778.8399999999992</v>
      </c>
      <c r="O3" s="1" t="s">
        <v>14</v>
      </c>
    </row>
    <row r="4" spans="1:24" s="1" customFormat="1" ht="16" x14ac:dyDescent="0.2"/>
    <row r="5" spans="1:24" s="1" customFormat="1" ht="16" x14ac:dyDescent="0.2">
      <c r="A5" s="1" t="s">
        <v>15</v>
      </c>
      <c r="B5" s="1">
        <v>3000</v>
      </c>
      <c r="C5" s="1">
        <v>-53.2</v>
      </c>
      <c r="E5" s="1">
        <f>Avril!M6*1</f>
        <v>10500</v>
      </c>
      <c r="F5" s="1">
        <f>Mai!O6</f>
        <v>4000</v>
      </c>
      <c r="G5" s="1">
        <f>Juin!O6*1</f>
        <v>1550</v>
      </c>
      <c r="H5" s="1">
        <f>Juillet!O6*1</f>
        <v>0</v>
      </c>
      <c r="I5" s="1">
        <f>Août!O6*1</f>
        <v>2000</v>
      </c>
      <c r="J5" s="1">
        <v>0</v>
      </c>
      <c r="K5" s="1">
        <v>0</v>
      </c>
      <c r="L5" s="1">
        <v>0</v>
      </c>
      <c r="M5" s="1">
        <v>0</v>
      </c>
      <c r="N5" s="1">
        <f>SUM(B5:I5)</f>
        <v>20996.799999999999</v>
      </c>
      <c r="O5" s="1" t="s">
        <v>15</v>
      </c>
      <c r="T5" s="1" t="s">
        <v>38</v>
      </c>
      <c r="U5" s="1">
        <v>20996.799999999999</v>
      </c>
      <c r="W5" s="1" t="s">
        <v>16</v>
      </c>
      <c r="X5" s="1">
        <v>-5563.2</v>
      </c>
    </row>
    <row r="6" spans="1:24" s="1" customFormat="1" ht="16" x14ac:dyDescent="0.2">
      <c r="A6" s="1" t="s">
        <v>16</v>
      </c>
      <c r="B6" s="1">
        <v>0</v>
      </c>
      <c r="C6" s="1">
        <v>0</v>
      </c>
      <c r="D6" s="1">
        <f>Mars!K6*1</f>
        <v>-871.2</v>
      </c>
      <c r="E6" s="1">
        <f>Avril!M7*1</f>
        <v>0</v>
      </c>
      <c r="F6" s="1">
        <f>Mai!O7*1</f>
        <v>-3910</v>
      </c>
      <c r="G6" s="1">
        <f>Juin!O7*1</f>
        <v>0</v>
      </c>
      <c r="H6" s="1">
        <f>Juillet!O7*1</f>
        <v>-782</v>
      </c>
      <c r="I6" s="1">
        <f>Août!O7*1</f>
        <v>0</v>
      </c>
      <c r="J6" s="1">
        <v>0</v>
      </c>
      <c r="K6" s="1">
        <v>0</v>
      </c>
      <c r="L6" s="1">
        <v>0</v>
      </c>
      <c r="M6" s="1">
        <v>0</v>
      </c>
      <c r="N6" s="1">
        <f t="shared" ref="N6:N29" si="1">SUM(B6:I6)</f>
        <v>-5563.2</v>
      </c>
      <c r="O6" s="1" t="s">
        <v>16</v>
      </c>
      <c r="T6" s="1" t="s">
        <v>55</v>
      </c>
      <c r="U6" s="1">
        <v>116</v>
      </c>
      <c r="W6" s="1" t="s">
        <v>67</v>
      </c>
      <c r="X6" s="1">
        <v>-1031.5999999999999</v>
      </c>
    </row>
    <row r="7" spans="1:24" s="1" customFormat="1" ht="16" x14ac:dyDescent="0.2">
      <c r="A7" s="1" t="s">
        <v>54</v>
      </c>
      <c r="B7" s="1">
        <v>0</v>
      </c>
      <c r="C7" s="1">
        <v>0</v>
      </c>
      <c r="D7" s="1">
        <f>Mars!K7*1</f>
        <v>0</v>
      </c>
      <c r="E7" s="1">
        <f>Avril!M8*1</f>
        <v>33</v>
      </c>
      <c r="F7" s="1">
        <f>Mai!O8*1</f>
        <v>58</v>
      </c>
      <c r="G7" s="1">
        <f>Juin!O8*1</f>
        <v>25</v>
      </c>
      <c r="H7" s="1">
        <f>Juillet!O8*1</f>
        <v>0</v>
      </c>
      <c r="I7" s="1">
        <f>Août!O8*1</f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1"/>
        <v>116</v>
      </c>
      <c r="O7" s="1" t="s">
        <v>54</v>
      </c>
      <c r="T7" s="1" t="s">
        <v>52</v>
      </c>
      <c r="U7" s="1">
        <v>1165</v>
      </c>
      <c r="W7" s="1" t="s">
        <v>50</v>
      </c>
      <c r="X7" s="1">
        <v>-246.6</v>
      </c>
    </row>
    <row r="8" spans="1:24" s="1" customFormat="1" ht="16" x14ac:dyDescent="0.2">
      <c r="A8" s="1" t="s">
        <v>67</v>
      </c>
      <c r="H8" s="1">
        <v>0</v>
      </c>
      <c r="I8" s="1">
        <f>Août!O9*1</f>
        <v>-1031.5999999999999</v>
      </c>
      <c r="N8" s="1">
        <f t="shared" si="1"/>
        <v>-1031.5999999999999</v>
      </c>
      <c r="O8" s="1" t="s">
        <v>67</v>
      </c>
      <c r="T8" s="1" t="s">
        <v>32</v>
      </c>
      <c r="U8" s="1">
        <v>158</v>
      </c>
      <c r="W8" s="1" t="s">
        <v>19</v>
      </c>
      <c r="X8" s="1">
        <v>-11089.22</v>
      </c>
    </row>
    <row r="9" spans="1:24" s="1" customFormat="1" ht="16" x14ac:dyDescent="0.2">
      <c r="A9" s="1" t="s">
        <v>52</v>
      </c>
      <c r="B9" s="1">
        <v>0</v>
      </c>
      <c r="C9" s="1">
        <v>0</v>
      </c>
      <c r="D9" s="1">
        <f>Mars!K8*1</f>
        <v>0</v>
      </c>
      <c r="E9" s="1">
        <f>Avril!M9*1</f>
        <v>0</v>
      </c>
      <c r="F9" s="1">
        <f>Mai!O9*1</f>
        <v>0</v>
      </c>
      <c r="G9" s="1">
        <f>Juin!O9*1</f>
        <v>1020</v>
      </c>
      <c r="H9" s="1">
        <v>645</v>
      </c>
      <c r="I9" s="1">
        <f>Août!O10*1</f>
        <v>-500</v>
      </c>
      <c r="J9" s="1">
        <v>0</v>
      </c>
      <c r="K9" s="1">
        <v>0</v>
      </c>
      <c r="L9" s="1">
        <v>0</v>
      </c>
      <c r="M9" s="1">
        <v>0</v>
      </c>
      <c r="N9" s="1">
        <f t="shared" si="1"/>
        <v>1165</v>
      </c>
      <c r="O9" s="1" t="s">
        <v>52</v>
      </c>
      <c r="T9" s="1" t="s">
        <v>41</v>
      </c>
      <c r="U9" s="1">
        <v>260</v>
      </c>
      <c r="W9" s="1" t="s">
        <v>20</v>
      </c>
      <c r="X9" s="1">
        <v>-625.87</v>
      </c>
    </row>
    <row r="10" spans="1:24" s="1" customFormat="1" ht="16" x14ac:dyDescent="0.2">
      <c r="A10" s="1" t="s">
        <v>32</v>
      </c>
      <c r="D10" s="1">
        <v>93</v>
      </c>
      <c r="E10" s="1">
        <v>45</v>
      </c>
      <c r="F10" s="1">
        <v>20</v>
      </c>
      <c r="H10" s="1">
        <f>Juillet!O11*1</f>
        <v>0</v>
      </c>
      <c r="I10" s="1">
        <f>Août!O11*1</f>
        <v>0</v>
      </c>
      <c r="N10" s="1">
        <f t="shared" si="1"/>
        <v>158</v>
      </c>
      <c r="O10" s="1" t="s">
        <v>32</v>
      </c>
      <c r="T10" s="1" t="s">
        <v>33</v>
      </c>
      <c r="U10" s="1">
        <v>305</v>
      </c>
      <c r="W10" s="1" t="s">
        <v>68</v>
      </c>
      <c r="X10" s="1">
        <v>-4661.95</v>
      </c>
    </row>
    <row r="11" spans="1:24" s="1" customFormat="1" ht="16" x14ac:dyDescent="0.2">
      <c r="A11" s="1" t="s">
        <v>41</v>
      </c>
      <c r="E11" s="1">
        <f>Avril!M11</f>
        <v>208</v>
      </c>
      <c r="F11" s="1">
        <v>26</v>
      </c>
      <c r="G11" s="1">
        <f>Juin!O11*1</f>
        <v>26</v>
      </c>
      <c r="H11" s="1">
        <f>Juillet!O12*1</f>
        <v>0</v>
      </c>
      <c r="I11" s="1">
        <f>Août!O12*1</f>
        <v>0</v>
      </c>
      <c r="N11" s="1">
        <f t="shared" si="1"/>
        <v>260</v>
      </c>
      <c r="O11" s="1" t="s">
        <v>41</v>
      </c>
      <c r="T11" s="1" t="s">
        <v>49</v>
      </c>
      <c r="U11" s="1">
        <v>63.2</v>
      </c>
      <c r="W11" s="1" t="s">
        <v>22</v>
      </c>
      <c r="X11" s="1">
        <v>-205.65</v>
      </c>
    </row>
    <row r="12" spans="1:24" s="1" customFormat="1" ht="16" x14ac:dyDescent="0.2">
      <c r="A12" s="1" t="s">
        <v>33</v>
      </c>
      <c r="E12" s="1">
        <f>Avril!M12</f>
        <v>252</v>
      </c>
      <c r="F12" s="1">
        <v>33</v>
      </c>
      <c r="G12" s="1">
        <f>Juin!O12*1</f>
        <v>20</v>
      </c>
      <c r="H12" s="1">
        <v>0</v>
      </c>
      <c r="I12" s="1">
        <f>Août!O13*1</f>
        <v>0</v>
      </c>
      <c r="N12" s="1">
        <f t="shared" si="1"/>
        <v>305</v>
      </c>
      <c r="O12" s="1" t="s">
        <v>33</v>
      </c>
      <c r="T12" s="1" t="s">
        <v>42</v>
      </c>
      <c r="U12" s="1">
        <v>13</v>
      </c>
      <c r="W12" s="1" t="s">
        <v>23</v>
      </c>
      <c r="X12" s="1">
        <v>-1590.7</v>
      </c>
    </row>
    <row r="13" spans="1:24" s="1" customFormat="1" ht="16" x14ac:dyDescent="0.2">
      <c r="A13" s="1" t="s">
        <v>49</v>
      </c>
      <c r="F13" s="1">
        <v>38.200000000000003</v>
      </c>
      <c r="H13" s="1">
        <v>25</v>
      </c>
      <c r="I13" s="1">
        <f>Août!O14*1</f>
        <v>0</v>
      </c>
      <c r="N13" s="1">
        <f t="shared" si="1"/>
        <v>63.2</v>
      </c>
      <c r="O13" s="1" t="s">
        <v>49</v>
      </c>
      <c r="T13" s="1" t="s">
        <v>65</v>
      </c>
      <c r="U13" s="1">
        <v>3</v>
      </c>
      <c r="W13" s="1" t="s">
        <v>24</v>
      </c>
      <c r="X13" s="1">
        <v>-3007.75</v>
      </c>
    </row>
    <row r="14" spans="1:24" s="1" customFormat="1" ht="16" x14ac:dyDescent="0.2">
      <c r="A14" s="1" t="s">
        <v>50</v>
      </c>
      <c r="G14" s="1">
        <f>Juin!O14*1</f>
        <v>-93.6</v>
      </c>
      <c r="H14" s="1">
        <v>-153</v>
      </c>
      <c r="I14" s="1">
        <f>Août!O15*1</f>
        <v>0</v>
      </c>
      <c r="N14" s="1">
        <f t="shared" si="1"/>
        <v>-246.6</v>
      </c>
      <c r="O14" s="1" t="s">
        <v>50</v>
      </c>
      <c r="T14" s="1" t="s">
        <v>66</v>
      </c>
      <c r="U14" s="1">
        <v>40</v>
      </c>
      <c r="W14" s="1" t="s">
        <v>56</v>
      </c>
      <c r="X14" s="1">
        <v>-268.63</v>
      </c>
    </row>
    <row r="15" spans="1:24" s="1" customFormat="1" ht="16" x14ac:dyDescent="0.2">
      <c r="A15" s="1" t="s">
        <v>42</v>
      </c>
      <c r="E15" s="1">
        <v>13</v>
      </c>
      <c r="F15" s="1">
        <v>0</v>
      </c>
      <c r="H15" s="1">
        <v>0</v>
      </c>
      <c r="I15" s="1">
        <f>Août!O16*1</f>
        <v>0</v>
      </c>
      <c r="N15" s="1">
        <f t="shared" si="1"/>
        <v>13</v>
      </c>
      <c r="O15" s="1" t="s">
        <v>42</v>
      </c>
      <c r="T15" s="1" t="s">
        <v>28</v>
      </c>
      <c r="U15" s="1">
        <f>7235-6800</f>
        <v>435</v>
      </c>
      <c r="W15" s="1" t="s">
        <v>37</v>
      </c>
      <c r="X15" s="1">
        <v>-6800</v>
      </c>
    </row>
    <row r="16" spans="1:24" s="1" customFormat="1" ht="16" x14ac:dyDescent="0.2">
      <c r="A16" s="1" t="s">
        <v>65</v>
      </c>
      <c r="H16" s="1">
        <v>3</v>
      </c>
      <c r="I16" s="1">
        <f>Août!O17*1</f>
        <v>0</v>
      </c>
      <c r="N16" s="1">
        <f t="shared" si="1"/>
        <v>3</v>
      </c>
      <c r="O16" s="1" t="s">
        <v>65</v>
      </c>
      <c r="T16" s="1" t="s">
        <v>35</v>
      </c>
      <c r="U16" s="1">
        <v>1773.9</v>
      </c>
      <c r="W16" s="1" t="s">
        <v>69</v>
      </c>
      <c r="X16" s="1">
        <v>-432</v>
      </c>
    </row>
    <row r="17" spans="1:24" s="1" customFormat="1" ht="16" x14ac:dyDescent="0.2">
      <c r="A17" s="1" t="s">
        <v>66</v>
      </c>
      <c r="I17" s="1">
        <f>Août!O18*1</f>
        <v>40</v>
      </c>
      <c r="N17" s="1">
        <f t="shared" si="1"/>
        <v>40</v>
      </c>
      <c r="O17" s="1" t="s">
        <v>66</v>
      </c>
      <c r="W17" s="1" t="s">
        <v>29</v>
      </c>
      <c r="X17" s="1">
        <v>-875.56</v>
      </c>
    </row>
    <row r="18" spans="1:24" s="1" customFormat="1" ht="16" x14ac:dyDescent="0.2">
      <c r="A18" s="1" t="s">
        <v>19</v>
      </c>
      <c r="B18" s="1">
        <v>-1768.06</v>
      </c>
      <c r="C18" s="1">
        <v>45.79</v>
      </c>
      <c r="D18" s="1">
        <v>-364.7</v>
      </c>
      <c r="E18" s="1">
        <v>-6740.24</v>
      </c>
      <c r="F18" s="1">
        <v>-1416.92</v>
      </c>
      <c r="G18" s="1">
        <f>Juin!O16*1</f>
        <v>-229.07</v>
      </c>
      <c r="H18" s="1">
        <v>-499.27</v>
      </c>
      <c r="I18" s="1">
        <f>Août!O19*1</f>
        <v>-116.75</v>
      </c>
      <c r="N18" s="1">
        <f t="shared" si="1"/>
        <v>-11089.22</v>
      </c>
      <c r="O18" s="1" t="s">
        <v>19</v>
      </c>
    </row>
    <row r="19" spans="1:24" s="1" customFormat="1" ht="16" x14ac:dyDescent="0.2">
      <c r="A19" s="1" t="s">
        <v>20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H19" s="1">
        <v>-77.78</v>
      </c>
      <c r="I19" s="1">
        <f>Août!O20*1</f>
        <v>-548.09</v>
      </c>
      <c r="J19" s="1">
        <v>0</v>
      </c>
      <c r="K19" s="1">
        <v>0</v>
      </c>
      <c r="L19" s="1">
        <v>0</v>
      </c>
      <c r="M19" s="1">
        <v>0</v>
      </c>
      <c r="N19" s="1">
        <f t="shared" si="1"/>
        <v>-625.87</v>
      </c>
      <c r="O19" s="1" t="s">
        <v>20</v>
      </c>
      <c r="U19" s="1">
        <f>SUM(U7:U16)</f>
        <v>4216.1000000000004</v>
      </c>
      <c r="X19" s="1">
        <f>SUM(X5:X17)</f>
        <v>-36398.729999999996</v>
      </c>
    </row>
    <row r="20" spans="1:24" s="1" customFormat="1" ht="16" x14ac:dyDescent="0.2">
      <c r="A20" s="1" t="s">
        <v>21</v>
      </c>
      <c r="B20" s="1">
        <v>-142.38</v>
      </c>
      <c r="C20" s="1">
        <v>-426</v>
      </c>
      <c r="D20" s="1">
        <v>-644.15</v>
      </c>
      <c r="E20" s="1">
        <v>-1898.93</v>
      </c>
      <c r="F20" s="1">
        <v>-771.48</v>
      </c>
      <c r="G20" s="1">
        <f>Juin!O18*1</f>
        <v>-446.29999999999995</v>
      </c>
      <c r="H20" s="1">
        <v>-80.760000000000005</v>
      </c>
      <c r="I20" s="1">
        <f>Août!O21*1</f>
        <v>-251.95</v>
      </c>
      <c r="J20" s="1">
        <v>0</v>
      </c>
      <c r="K20" s="1">
        <v>0</v>
      </c>
      <c r="L20" s="1">
        <v>0</v>
      </c>
      <c r="M20" s="1">
        <v>0</v>
      </c>
      <c r="N20" s="1">
        <f t="shared" si="1"/>
        <v>-4661.95</v>
      </c>
      <c r="O20" s="1" t="s">
        <v>21</v>
      </c>
    </row>
    <row r="21" spans="1:24" s="1" customFormat="1" ht="16" x14ac:dyDescent="0.2">
      <c r="A21" s="1" t="s">
        <v>22</v>
      </c>
      <c r="B21" s="1">
        <v>0</v>
      </c>
      <c r="C21" s="1">
        <v>-125.74</v>
      </c>
      <c r="E21" s="1">
        <v>0</v>
      </c>
      <c r="F21" s="1">
        <v>-79.91</v>
      </c>
      <c r="H21" s="1">
        <v>0</v>
      </c>
      <c r="I21" s="1">
        <f>Août!O22*1</f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1"/>
        <v>-205.64999999999998</v>
      </c>
      <c r="O21" s="1" t="s">
        <v>22</v>
      </c>
    </row>
    <row r="22" spans="1:24" s="1" customFormat="1" ht="16" x14ac:dyDescent="0.2">
      <c r="A22" s="1" t="s">
        <v>23</v>
      </c>
      <c r="B22" s="1">
        <v>-701.59</v>
      </c>
      <c r="C22" s="1">
        <v>-56.31</v>
      </c>
      <c r="D22" s="1">
        <v>-152.25</v>
      </c>
      <c r="E22" s="1">
        <v>-44.4</v>
      </c>
      <c r="F22" s="1">
        <v>-266.69</v>
      </c>
      <c r="G22" s="1">
        <f>Juin!O20*1</f>
        <v>-267.58999999999997</v>
      </c>
      <c r="H22" s="1">
        <v>-101.87</v>
      </c>
      <c r="I22" s="1">
        <f>Août!O23*1</f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si="1"/>
        <v>-1590.6999999999998</v>
      </c>
      <c r="O22" s="1" t="s">
        <v>23</v>
      </c>
    </row>
    <row r="23" spans="1:24" s="1" customFormat="1" ht="16" x14ac:dyDescent="0.2">
      <c r="A23" s="1" t="s">
        <v>24</v>
      </c>
      <c r="B23" s="1">
        <v>-164.88</v>
      </c>
      <c r="C23" s="1">
        <v>-466.99</v>
      </c>
      <c r="D23" s="1">
        <v>-809.75</v>
      </c>
      <c r="E23" s="1">
        <v>-1258.24</v>
      </c>
      <c r="F23" s="1">
        <v>0</v>
      </c>
      <c r="G23" s="1">
        <f>Juin!O21*1</f>
        <v>-128.57</v>
      </c>
      <c r="H23" s="1">
        <v>-144.16</v>
      </c>
      <c r="I23" s="1">
        <f>Août!O24*1</f>
        <v>-35.159999999999997</v>
      </c>
      <c r="J23" s="1">
        <v>0</v>
      </c>
      <c r="K23" s="1">
        <v>0</v>
      </c>
      <c r="L23" s="1">
        <v>0</v>
      </c>
      <c r="M23" s="1">
        <v>0</v>
      </c>
      <c r="N23" s="1">
        <f t="shared" si="1"/>
        <v>-3007.7499999999995</v>
      </c>
      <c r="O23" s="1" t="s">
        <v>24</v>
      </c>
    </row>
    <row r="24" spans="1:24" s="1" customFormat="1" ht="16" x14ac:dyDescent="0.2">
      <c r="A24" s="1" t="s">
        <v>25</v>
      </c>
      <c r="B24" s="1">
        <v>365</v>
      </c>
      <c r="C24" s="1">
        <v>42.1</v>
      </c>
      <c r="D24" s="1">
        <v>-3114.73</v>
      </c>
      <c r="E24" s="1">
        <v>1001</v>
      </c>
      <c r="F24" s="1">
        <v>593</v>
      </c>
      <c r="G24" s="1">
        <f>Juin!O22*1</f>
        <v>730</v>
      </c>
      <c r="H24" s="1">
        <v>115</v>
      </c>
      <c r="I24" s="1">
        <f>Août!O25*1</f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1"/>
        <v>-268.63000000000011</v>
      </c>
      <c r="O24" s="1" t="s">
        <v>25</v>
      </c>
      <c r="U24" s="1">
        <f>SUM(U5:U23)</f>
        <v>29545</v>
      </c>
    </row>
    <row r="25" spans="1:24" s="1" customFormat="1" ht="16" x14ac:dyDescent="0.2">
      <c r="A25" s="1" t="s">
        <v>26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H25" s="1">
        <v>0</v>
      </c>
      <c r="I25" s="1">
        <f>Août!O26*1</f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1"/>
        <v>0</v>
      </c>
      <c r="O25" s="1" t="s">
        <v>26</v>
      </c>
    </row>
    <row r="26" spans="1:24" s="1" customFormat="1" ht="16" x14ac:dyDescent="0.2">
      <c r="A26" s="1" t="s">
        <v>27</v>
      </c>
      <c r="B26" s="1">
        <v>0</v>
      </c>
      <c r="C26" s="1">
        <v>144</v>
      </c>
      <c r="D26" s="1">
        <v>-335</v>
      </c>
      <c r="E26" s="1">
        <v>35</v>
      </c>
      <c r="F26" s="1">
        <v>-335</v>
      </c>
      <c r="G26" s="1">
        <f>Juin!O24*1</f>
        <v>59</v>
      </c>
      <c r="H26" s="1">
        <v>0</v>
      </c>
      <c r="I26" s="1">
        <f>Août!O27*1</f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1"/>
        <v>-432</v>
      </c>
      <c r="O26" s="1" t="s">
        <v>27</v>
      </c>
    </row>
    <row r="27" spans="1:24" ht="16" x14ac:dyDescent="0.2">
      <c r="A27" s="1" t="s">
        <v>28</v>
      </c>
      <c r="B27" s="1">
        <v>2625</v>
      </c>
      <c r="C27" s="1">
        <v>1225</v>
      </c>
      <c r="D27" s="1">
        <v>1470</v>
      </c>
      <c r="E27" s="1">
        <v>1570</v>
      </c>
      <c r="F27" s="1">
        <v>550</v>
      </c>
      <c r="G27" s="1">
        <f>Juin!O25*1</f>
        <v>-57</v>
      </c>
      <c r="H27" s="1">
        <v>35</v>
      </c>
      <c r="I27" s="1">
        <f>Août!O28*1</f>
        <v>-161</v>
      </c>
      <c r="J27" s="1">
        <v>0</v>
      </c>
      <c r="K27" s="1">
        <v>0</v>
      </c>
      <c r="L27" s="1">
        <v>0</v>
      </c>
      <c r="M27" s="1">
        <v>0</v>
      </c>
      <c r="N27" s="1">
        <f t="shared" si="1"/>
        <v>7257</v>
      </c>
      <c r="O27" s="1" t="s">
        <v>28</v>
      </c>
      <c r="P27" s="1"/>
    </row>
    <row r="28" spans="1:24" ht="16" x14ac:dyDescent="0.2">
      <c r="A28" s="1" t="s">
        <v>34</v>
      </c>
      <c r="B28" s="1"/>
      <c r="C28" s="1">
        <v>17</v>
      </c>
      <c r="D28" s="1"/>
      <c r="E28" s="1">
        <v>50</v>
      </c>
      <c r="F28" s="1">
        <v>151.04</v>
      </c>
      <c r="G28" s="1">
        <v>350</v>
      </c>
      <c r="H28" s="1">
        <v>1205.8599999999999</v>
      </c>
      <c r="I28" s="1">
        <f>Août!O29*1</f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1"/>
        <v>1773.8999999999999</v>
      </c>
      <c r="O28" s="1" t="s">
        <v>34</v>
      </c>
      <c r="P28" s="1"/>
    </row>
    <row r="29" spans="1:24" ht="16" x14ac:dyDescent="0.2">
      <c r="A29" s="1" t="s">
        <v>29</v>
      </c>
      <c r="B29" s="1">
        <v>-955.56</v>
      </c>
      <c r="C29" s="1">
        <v>80</v>
      </c>
      <c r="D29" s="1"/>
      <c r="E29" s="1"/>
      <c r="F29" s="1"/>
      <c r="G29" s="1"/>
      <c r="H29" s="1">
        <f>Juillet!O30*1</f>
        <v>0</v>
      </c>
      <c r="I29" s="1">
        <f>Août!O30*1</f>
        <v>0</v>
      </c>
      <c r="J29" s="1"/>
      <c r="K29" s="1"/>
      <c r="L29" s="1"/>
      <c r="M29" s="1"/>
      <c r="N29" s="1">
        <f t="shared" si="1"/>
        <v>-875.56</v>
      </c>
      <c r="O29" s="1" t="s">
        <v>29</v>
      </c>
      <c r="P29" s="1"/>
    </row>
    <row r="30" spans="1:24" s="1" customFormat="1" ht="16" x14ac:dyDescent="0.2"/>
    <row r="31" spans="1:24" s="1" customFormat="1" ht="16" x14ac:dyDescent="0.2"/>
    <row r="32" spans="1:24" ht="16" x14ac:dyDescent="0.2">
      <c r="A32" s="1" t="s">
        <v>30</v>
      </c>
      <c r="B32" s="1">
        <f>B18+B20+B22+B23+B29</f>
        <v>-3732.4700000000003</v>
      </c>
      <c r="C32" s="1">
        <f>C5+C20+C21+C22+C23</f>
        <v>-1128.24</v>
      </c>
      <c r="D32" s="1">
        <f>D6+D18+D20+D22+D23+D24+D26</f>
        <v>-6291.7800000000007</v>
      </c>
      <c r="E32" s="1">
        <f>E18+E20+E22+E23</f>
        <v>-9941.81</v>
      </c>
      <c r="F32" s="1">
        <f>F6+F18+F20+F21+F22+F26</f>
        <v>-6779.9999999999991</v>
      </c>
      <c r="G32" s="1">
        <f>G14+G18+G20+G22+G23+G27</f>
        <v>-1222.1299999999999</v>
      </c>
      <c r="H32" s="1">
        <f>H6+H14+H18+H19+H20+H22+H23</f>
        <v>-1838.84</v>
      </c>
      <c r="I32" s="1">
        <f>I8+I9+I18+I19+I20+I23+I27</f>
        <v>-2644.5499999999997</v>
      </c>
      <c r="J32" s="1">
        <f t="shared" ref="J32:M32" si="2">J14+J18+J20+J23</f>
        <v>0</v>
      </c>
      <c r="K32" s="1">
        <f t="shared" si="2"/>
        <v>0</v>
      </c>
      <c r="L32" s="1">
        <f t="shared" si="2"/>
        <v>0</v>
      </c>
      <c r="M32" s="1">
        <f t="shared" si="2"/>
        <v>0</v>
      </c>
      <c r="N32" s="1">
        <f>N6+N8+N14+N18+N19+N20+N21+N22+N23+N24+N26+N29</f>
        <v>-29598.730000000003</v>
      </c>
      <c r="O32" s="1" t="s">
        <v>30</v>
      </c>
      <c r="P32" s="1"/>
      <c r="Q32">
        <f>SUM(Q5:Q30)</f>
        <v>0</v>
      </c>
      <c r="R32">
        <f>SUM(R6:R28)</f>
        <v>0</v>
      </c>
    </row>
    <row r="33" spans="1:16" ht="16" x14ac:dyDescent="0.2">
      <c r="A33" s="1" t="s">
        <v>31</v>
      </c>
      <c r="B33" s="1">
        <f>B5+B24+B27</f>
        <v>5990</v>
      </c>
      <c r="C33" s="1">
        <f>C18+C24+C26+C27+C29+C28</f>
        <v>1553.8899999999999</v>
      </c>
      <c r="D33" s="1">
        <f>D10+D27</f>
        <v>1563</v>
      </c>
      <c r="E33" s="1">
        <f>E5+E7+E10+E11+E12+E15+E24+E26+E27+E28</f>
        <v>13707</v>
      </c>
      <c r="F33" s="1">
        <f>F5+F7+F10+F11+F12+F13+F24+F27+F28</f>
        <v>5469.24</v>
      </c>
      <c r="G33" s="1">
        <f>G5+G7+G9+G11+G12+G24+G26+G28</f>
        <v>3780</v>
      </c>
      <c r="H33" s="1">
        <f>H9+H13+H16+H24+H27+H28</f>
        <v>2028.86</v>
      </c>
      <c r="I33" s="1">
        <f>I17+I5</f>
        <v>2040</v>
      </c>
      <c r="J33" s="1">
        <f t="shared" ref="J33:M33" si="3">J9+J24</f>
        <v>0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>N5+N7+N9+N10+N11+N12+N13+N15+N16+N17+N27+N28</f>
        <v>32150.9</v>
      </c>
      <c r="O33" s="1" t="s">
        <v>31</v>
      </c>
      <c r="P33" s="1"/>
    </row>
    <row r="34" spans="1:16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6" x14ac:dyDescent="0.2">
      <c r="A35" s="1" t="s">
        <v>13</v>
      </c>
      <c r="B35" s="1">
        <f>SUM(B5:B29)</f>
        <v>2257.5300000000002</v>
      </c>
      <c r="C35" s="1">
        <v>408.65</v>
      </c>
      <c r="D35" s="1">
        <f>D32+D33</f>
        <v>-4728.7800000000007</v>
      </c>
      <c r="E35" s="1">
        <f>E32+E33</f>
        <v>3765.1900000000005</v>
      </c>
      <c r="F35" s="1">
        <f>SUM(F5:F30)</f>
        <v>-1310.7600000000002</v>
      </c>
      <c r="G35" s="1">
        <f>SUM(G5:G30)</f>
        <v>2557.87</v>
      </c>
      <c r="H35" s="1">
        <f>SUM(H5:H30)</f>
        <v>190.01999999999998</v>
      </c>
      <c r="I35" s="1">
        <f>SUM(I5:I30)</f>
        <v>-604.54999999999995</v>
      </c>
      <c r="J35" s="1">
        <v>0</v>
      </c>
      <c r="K35" s="1">
        <v>0</v>
      </c>
      <c r="L35" s="1">
        <v>0</v>
      </c>
      <c r="M35" s="1">
        <v>0</v>
      </c>
      <c r="N35" s="7">
        <f>N32+N33</f>
        <v>2552.1699999999983</v>
      </c>
      <c r="O35" s="1" t="s">
        <v>13</v>
      </c>
      <c r="P35" s="1"/>
    </row>
    <row r="36" spans="1:16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6" x14ac:dyDescent="0.2">
      <c r="B37" s="1">
        <f>B32+B33</f>
        <v>2257.5299999999997</v>
      </c>
      <c r="C37" s="1">
        <f t="shared" ref="C37:L37" si="4">C32+C33</f>
        <v>425.64999999999986</v>
      </c>
      <c r="D37" s="1">
        <f t="shared" si="4"/>
        <v>-4728.7800000000007</v>
      </c>
      <c r="E37" s="1">
        <f t="shared" si="4"/>
        <v>3765.1900000000005</v>
      </c>
      <c r="F37" s="1">
        <f t="shared" si="4"/>
        <v>-1310.7599999999993</v>
      </c>
      <c r="G37" s="1">
        <f t="shared" si="4"/>
        <v>2557.87</v>
      </c>
      <c r="H37" s="1">
        <f t="shared" si="4"/>
        <v>190.01999999999998</v>
      </c>
      <c r="I37" s="1">
        <f t="shared" si="4"/>
        <v>-604.54999999999973</v>
      </c>
      <c r="J37">
        <f t="shared" si="4"/>
        <v>0</v>
      </c>
      <c r="K37">
        <f t="shared" si="4"/>
        <v>0</v>
      </c>
      <c r="L37">
        <f t="shared" si="4"/>
        <v>0</v>
      </c>
      <c r="N37" s="1">
        <f>SUM(B37:I37)</f>
        <v>2552.17</v>
      </c>
      <c r="P37">
        <f>P33+P32</f>
        <v>0</v>
      </c>
    </row>
  </sheetData>
  <printOptions horizontalCentered="1"/>
  <pageMargins left="0" right="0" top="0.75" bottom="0.75" header="0.3" footer="0.3"/>
  <pageSetup paperSize="9" scale="36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20DEF-294A-C74B-B5C5-5FE323FF8957}">
  <sheetPr>
    <pageSetUpPr fitToPage="1"/>
  </sheetPr>
  <dimension ref="A1"/>
  <sheetViews>
    <sheetView workbookViewId="0">
      <selection activeCell="T54" sqref="T54"/>
    </sheetView>
  </sheetViews>
  <sheetFormatPr baseColWidth="10" defaultRowHeight="13" x14ac:dyDescent="0.15"/>
  <sheetData/>
  <pageMargins left="0.75" right="0" top="0.75" bottom="0" header="0.3" footer="0"/>
  <pageSetup paperSize="9" scale="59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9B49-F557-9D43-8717-880F83678B0A}">
  <sheetPr>
    <pageSetUpPr fitToPage="1"/>
  </sheetPr>
  <dimension ref="A2:X35"/>
  <sheetViews>
    <sheetView workbookViewId="0">
      <selection activeCell="S32" sqref="S32"/>
    </sheetView>
  </sheetViews>
  <sheetFormatPr baseColWidth="10" defaultColWidth="10.6640625" defaultRowHeight="13" x14ac:dyDescent="0.15"/>
  <cols>
    <col min="1" max="1" width="27.5" customWidth="1"/>
    <col min="2" max="6" width="11.6640625" customWidth="1"/>
    <col min="7" max="13" width="11.6640625" hidden="1" customWidth="1"/>
    <col min="14" max="14" width="11.6640625" customWidth="1"/>
    <col min="15" max="15" width="14.1640625" customWidth="1"/>
    <col min="16" max="18" width="11.6640625" customWidth="1"/>
    <col min="19" max="19" width="29.5" customWidth="1"/>
    <col min="20" max="20" width="13.5" customWidth="1"/>
    <col min="21" max="26" width="11.6640625" customWidth="1"/>
    <col min="27" max="27" width="23.83203125" customWidth="1"/>
    <col min="28" max="256" width="11.6640625" customWidth="1"/>
  </cols>
  <sheetData>
    <row r="2" spans="1:24" s="3" customFormat="1" ht="16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24" s="1" customFormat="1" ht="16" x14ac:dyDescent="0.2">
      <c r="A3" s="1" t="s">
        <v>14</v>
      </c>
      <c r="B3" s="1">
        <v>2243.67</v>
      </c>
      <c r="C3" s="1">
        <f>B3+B29</f>
        <v>4501.2000000000007</v>
      </c>
      <c r="D3" s="1">
        <f>C3+C29</f>
        <v>4909.8500000000004</v>
      </c>
      <c r="E3" s="1">
        <f>D3+D29</f>
        <v>180.81999999999971</v>
      </c>
      <c r="F3" s="1">
        <f>E3+E29</f>
        <v>3946.01</v>
      </c>
      <c r="O3" s="1" t="s">
        <v>14</v>
      </c>
      <c r="S3" s="1" t="s">
        <v>38</v>
      </c>
      <c r="T3" s="1">
        <v>20996.799999999999</v>
      </c>
    </row>
    <row r="4" spans="1:24" s="1" customFormat="1" ht="16" x14ac:dyDescent="0.2"/>
    <row r="5" spans="1:24" s="1" customFormat="1" ht="16" x14ac:dyDescent="0.2">
      <c r="A5" s="1" t="s">
        <v>15</v>
      </c>
      <c r="B5" s="1">
        <v>3000</v>
      </c>
      <c r="C5" s="1">
        <v>-53.2</v>
      </c>
      <c r="E5" s="1">
        <f>Avril!M6*1</f>
        <v>10500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>SUM(B5:M5)</f>
        <v>13446.8</v>
      </c>
      <c r="O5" s="1" t="s">
        <v>15</v>
      </c>
      <c r="W5" s="1" t="s">
        <v>16</v>
      </c>
      <c r="X5" s="1">
        <f>camembert!X5*1</f>
        <v>-5563.2</v>
      </c>
    </row>
    <row r="6" spans="1:24" s="1" customFormat="1" ht="16" x14ac:dyDescent="0.2">
      <c r="A6" s="1" t="s">
        <v>16</v>
      </c>
      <c r="B6" s="1">
        <v>0</v>
      </c>
      <c r="C6" s="1">
        <v>0</v>
      </c>
      <c r="D6" s="1">
        <f>Mars!K6*1</f>
        <v>-871.2</v>
      </c>
      <c r="E6" s="1">
        <f>Avril!M7*1</f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ref="N6:N24" si="0">SUM(B6:M6)</f>
        <v>-871.2</v>
      </c>
      <c r="O6" s="1" t="s">
        <v>16</v>
      </c>
      <c r="S6" s="1" t="s">
        <v>55</v>
      </c>
      <c r="T6" s="1">
        <v>116</v>
      </c>
      <c r="W6" s="1" t="s">
        <v>50</v>
      </c>
      <c r="X6" s="1">
        <f>camembert!X7*1</f>
        <v>-246.6</v>
      </c>
    </row>
    <row r="7" spans="1:24" s="1" customFormat="1" ht="16" x14ac:dyDescent="0.2">
      <c r="A7" s="1" t="s">
        <v>17</v>
      </c>
      <c r="B7" s="1">
        <v>0</v>
      </c>
      <c r="C7" s="1">
        <v>0</v>
      </c>
      <c r="D7" s="1">
        <f>Mars!K7*1</f>
        <v>0</v>
      </c>
      <c r="E7" s="1">
        <f>Avril!M8*1</f>
        <v>33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33</v>
      </c>
      <c r="O7" s="1" t="s">
        <v>17</v>
      </c>
      <c r="S7" s="1" t="s">
        <v>52</v>
      </c>
      <c r="T7" s="1">
        <v>1165</v>
      </c>
      <c r="W7" s="1" t="s">
        <v>19</v>
      </c>
      <c r="X7" s="1">
        <f>camembert!X6*1</f>
        <v>-1031.5999999999999</v>
      </c>
    </row>
    <row r="8" spans="1:24" s="1" customFormat="1" ht="16" x14ac:dyDescent="0.2">
      <c r="A8" s="1" t="s">
        <v>18</v>
      </c>
      <c r="B8" s="1">
        <v>0</v>
      </c>
      <c r="C8" s="1">
        <v>0</v>
      </c>
      <c r="D8" s="1">
        <f>Mars!K8*1</f>
        <v>0</v>
      </c>
      <c r="E8" s="1">
        <f>Avril!M9*1</f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0</v>
      </c>
      <c r="O8" s="1" t="s">
        <v>18</v>
      </c>
      <c r="S8" s="1" t="s">
        <v>32</v>
      </c>
      <c r="T8" s="1">
        <v>158</v>
      </c>
      <c r="W8" s="1" t="s">
        <v>21</v>
      </c>
      <c r="X8" s="1">
        <f>camembert!X8*1</f>
        <v>-11089.22</v>
      </c>
    </row>
    <row r="9" spans="1:24" s="1" customFormat="1" ht="16" x14ac:dyDescent="0.2">
      <c r="A9" s="1" t="s">
        <v>32</v>
      </c>
      <c r="D9" s="1">
        <f>Mars!K9*1</f>
        <v>93</v>
      </c>
      <c r="E9" s="1">
        <f>Avril!M10*1</f>
        <v>45</v>
      </c>
      <c r="F9" s="1">
        <v>0</v>
      </c>
      <c r="N9" s="1">
        <f t="shared" si="0"/>
        <v>138</v>
      </c>
      <c r="O9" s="1" t="s">
        <v>32</v>
      </c>
      <c r="S9" s="1" t="s">
        <v>41</v>
      </c>
      <c r="T9" s="1">
        <v>260</v>
      </c>
      <c r="W9" s="1" t="s">
        <v>22</v>
      </c>
      <c r="X9" s="1">
        <f>camembert!X9*1</f>
        <v>-625.87</v>
      </c>
    </row>
    <row r="10" spans="1:24" s="1" customFormat="1" ht="16" x14ac:dyDescent="0.2">
      <c r="A10" s="1" t="s">
        <v>41</v>
      </c>
      <c r="E10" s="1">
        <f>Avril!M11</f>
        <v>208</v>
      </c>
      <c r="F10" s="1">
        <v>0</v>
      </c>
      <c r="N10" s="1">
        <f t="shared" si="0"/>
        <v>208</v>
      </c>
      <c r="O10" s="1" t="s">
        <v>41</v>
      </c>
      <c r="S10" s="1" t="s">
        <v>33</v>
      </c>
      <c r="T10" s="1">
        <v>305</v>
      </c>
      <c r="W10" s="1" t="s">
        <v>23</v>
      </c>
      <c r="X10" s="1">
        <f>camembert!X10*1</f>
        <v>-4661.95</v>
      </c>
    </row>
    <row r="11" spans="1:24" s="1" customFormat="1" ht="16" x14ac:dyDescent="0.2">
      <c r="A11" s="1" t="s">
        <v>33</v>
      </c>
      <c r="E11" s="1">
        <f>Avril!M12</f>
        <v>252</v>
      </c>
      <c r="F11" s="1">
        <v>0</v>
      </c>
      <c r="N11" s="1">
        <f t="shared" si="0"/>
        <v>252</v>
      </c>
      <c r="O11" s="1" t="s">
        <v>33</v>
      </c>
      <c r="S11" s="1" t="s">
        <v>49</v>
      </c>
      <c r="T11" s="1">
        <v>63.2</v>
      </c>
      <c r="W11" s="1" t="s">
        <v>24</v>
      </c>
      <c r="X11" s="1">
        <f>camembert!X11*1</f>
        <v>-205.65</v>
      </c>
    </row>
    <row r="12" spans="1:24" s="1" customFormat="1" ht="16" x14ac:dyDescent="0.2">
      <c r="A12" s="1" t="s">
        <v>42</v>
      </c>
      <c r="E12" s="1">
        <f>Avril!M13</f>
        <v>13</v>
      </c>
      <c r="F12" s="1">
        <v>0</v>
      </c>
      <c r="N12" s="1">
        <f t="shared" si="0"/>
        <v>13</v>
      </c>
      <c r="O12" s="1" t="s">
        <v>42</v>
      </c>
      <c r="S12" s="1" t="s">
        <v>42</v>
      </c>
      <c r="T12" s="1">
        <v>13</v>
      </c>
      <c r="W12" s="1" t="s">
        <v>37</v>
      </c>
      <c r="X12" s="1">
        <f>camembert!X13*1</f>
        <v>-3007.75</v>
      </c>
    </row>
    <row r="13" spans="1:24" s="1" customFormat="1" ht="16" x14ac:dyDescent="0.2">
      <c r="A13" s="1" t="s">
        <v>19</v>
      </c>
      <c r="B13" s="1">
        <v>-1768.06</v>
      </c>
      <c r="C13" s="1">
        <v>45.79</v>
      </c>
      <c r="D13" s="1">
        <f>Mars!K10*1</f>
        <v>-364.70000000000005</v>
      </c>
      <c r="E13" s="1">
        <f>Avril!M14*1</f>
        <v>-6740.2400000000007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-8827.2100000000009</v>
      </c>
      <c r="O13" s="1" t="s">
        <v>19</v>
      </c>
      <c r="S13" s="1" t="s">
        <v>65</v>
      </c>
      <c r="T13" s="1">
        <v>3</v>
      </c>
      <c r="W13" s="1" t="s">
        <v>39</v>
      </c>
      <c r="X13" s="1">
        <f>camembert!X14*1</f>
        <v>-268.63</v>
      </c>
    </row>
    <row r="14" spans="1:24" s="1" customFormat="1" ht="16" x14ac:dyDescent="0.2">
      <c r="A14" s="1" t="s">
        <v>20</v>
      </c>
      <c r="B14" s="1">
        <v>0</v>
      </c>
      <c r="C14" s="1">
        <v>0</v>
      </c>
      <c r="D14" s="1">
        <f>Mars!K11*1</f>
        <v>0</v>
      </c>
      <c r="E14" s="1">
        <f>Avril!M15*1</f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  <c r="O14" s="1" t="s">
        <v>20</v>
      </c>
      <c r="S14" s="1" t="s">
        <v>66</v>
      </c>
      <c r="T14" s="1">
        <v>40</v>
      </c>
      <c r="W14" s="1" t="s">
        <v>40</v>
      </c>
      <c r="X14" s="1">
        <f>camembert!X15*1</f>
        <v>-6800</v>
      </c>
    </row>
    <row r="15" spans="1:24" s="1" customFormat="1" ht="16" x14ac:dyDescent="0.2">
      <c r="A15" s="1" t="s">
        <v>21</v>
      </c>
      <c r="B15" s="1">
        <v>-142.38</v>
      </c>
      <c r="C15" s="1">
        <v>-426</v>
      </c>
      <c r="D15" s="1">
        <f>Mars!K12*1</f>
        <v>-644.15000000000009</v>
      </c>
      <c r="E15" s="1">
        <f>Avril!M16*1</f>
        <v>-1898.9299999999998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-3111.46</v>
      </c>
      <c r="O15" s="1" t="s">
        <v>21</v>
      </c>
      <c r="S15" s="1" t="s">
        <v>28</v>
      </c>
      <c r="T15" s="1">
        <f>7235-6800</f>
        <v>435</v>
      </c>
      <c r="W15" s="1" t="s">
        <v>29</v>
      </c>
      <c r="X15" s="1">
        <f>camembert!X16*1</f>
        <v>-432</v>
      </c>
    </row>
    <row r="16" spans="1:24" s="1" customFormat="1" ht="16" x14ac:dyDescent="0.2">
      <c r="A16" s="1" t="s">
        <v>22</v>
      </c>
      <c r="B16" s="1">
        <v>0</v>
      </c>
      <c r="C16" s="1">
        <v>-125.74</v>
      </c>
      <c r="D16" s="1">
        <f>Mars!K13*1</f>
        <v>0</v>
      </c>
      <c r="E16" s="1">
        <f>Avril!M17*1</f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-125.74</v>
      </c>
      <c r="O16" s="1" t="s">
        <v>22</v>
      </c>
      <c r="S16" s="1" t="s">
        <v>35</v>
      </c>
      <c r="T16" s="1">
        <v>1773.9</v>
      </c>
    </row>
    <row r="17" spans="1:24" s="1" customFormat="1" ht="16" x14ac:dyDescent="0.2">
      <c r="A17" s="1" t="s">
        <v>23</v>
      </c>
      <c r="B17" s="1">
        <v>-701.59</v>
      </c>
      <c r="C17" s="1">
        <v>-56.31</v>
      </c>
      <c r="D17" s="1">
        <f>Mars!K14*1</f>
        <v>-152.5</v>
      </c>
      <c r="E17" s="1">
        <f>Avril!M18*1</f>
        <v>-44.4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-954.80000000000007</v>
      </c>
      <c r="O17" s="1" t="s">
        <v>23</v>
      </c>
      <c r="U17" s="1">
        <f>SUM(U5:U16)</f>
        <v>0</v>
      </c>
      <c r="X17" s="1">
        <f>SUM(X5:X16)</f>
        <v>-33932.47</v>
      </c>
    </row>
    <row r="18" spans="1:24" s="1" customFormat="1" ht="16" x14ac:dyDescent="0.2">
      <c r="A18" s="1" t="s">
        <v>24</v>
      </c>
      <c r="B18" s="1">
        <v>-164.88</v>
      </c>
      <c r="C18" s="1">
        <v>-466.99</v>
      </c>
      <c r="D18" s="1">
        <f>Mars!K15*1</f>
        <v>-809.74999999999989</v>
      </c>
      <c r="E18" s="1">
        <f>Avril!M19*1</f>
        <v>-1258.2399999999998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-2699.8599999999997</v>
      </c>
      <c r="O18" s="1" t="s">
        <v>24</v>
      </c>
    </row>
    <row r="19" spans="1:24" s="1" customFormat="1" ht="16" x14ac:dyDescent="0.2">
      <c r="A19" s="1" t="s">
        <v>25</v>
      </c>
      <c r="B19" s="1">
        <v>365</v>
      </c>
      <c r="C19" s="1">
        <v>42.1</v>
      </c>
      <c r="D19" s="1">
        <f>Mars!K16*1</f>
        <v>-3114.7300000000005</v>
      </c>
      <c r="E19" s="1">
        <f>Avril!M20*1</f>
        <v>1001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-1706.6300000000006</v>
      </c>
      <c r="O19" s="1" t="s">
        <v>25</v>
      </c>
    </row>
    <row r="20" spans="1:24" s="1" customFormat="1" ht="16" x14ac:dyDescent="0.2">
      <c r="A20" s="1" t="s">
        <v>26</v>
      </c>
      <c r="B20" s="1">
        <v>0</v>
      </c>
      <c r="C20" s="1">
        <v>0</v>
      </c>
      <c r="D20" s="1">
        <f>Mars!K17*1</f>
        <v>0</v>
      </c>
      <c r="E20" s="1">
        <f>Avril!M21*1</f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  <c r="O20" s="1" t="s">
        <v>26</v>
      </c>
    </row>
    <row r="21" spans="1:24" s="1" customFormat="1" ht="16" x14ac:dyDescent="0.2">
      <c r="A21" s="1" t="s">
        <v>27</v>
      </c>
      <c r="B21" s="1">
        <v>0</v>
      </c>
      <c r="C21" s="1">
        <v>144</v>
      </c>
      <c r="D21" s="1">
        <f>Mars!K18*1</f>
        <v>-335</v>
      </c>
      <c r="E21" s="1">
        <f>Avril!M22*1</f>
        <v>35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-156</v>
      </c>
      <c r="O21" s="1" t="s">
        <v>27</v>
      </c>
    </row>
    <row r="22" spans="1:24" s="1" customFormat="1" ht="16" x14ac:dyDescent="0.2">
      <c r="A22" s="1" t="s">
        <v>28</v>
      </c>
      <c r="B22" s="1">
        <v>2625</v>
      </c>
      <c r="C22" s="1">
        <v>1225</v>
      </c>
      <c r="D22" s="1">
        <f>Mars!K19*1</f>
        <v>1470</v>
      </c>
      <c r="E22" s="1">
        <f>Avril!M23*1</f>
        <v>1570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si="0"/>
        <v>6890</v>
      </c>
      <c r="O22" s="1" t="s">
        <v>28</v>
      </c>
    </row>
    <row r="23" spans="1:24" s="1" customFormat="1" ht="16" x14ac:dyDescent="0.2">
      <c r="A23" s="1" t="s">
        <v>35</v>
      </c>
      <c r="E23" s="1">
        <f>Avril!M24*1</f>
        <v>50</v>
      </c>
      <c r="N23" s="1">
        <f t="shared" si="0"/>
        <v>50</v>
      </c>
      <c r="O23" s="1" t="s">
        <v>35</v>
      </c>
    </row>
    <row r="24" spans="1:24" s="1" customFormat="1" ht="16" x14ac:dyDescent="0.2">
      <c r="A24" s="1" t="s">
        <v>29</v>
      </c>
      <c r="B24" s="1">
        <v>-955.56</v>
      </c>
      <c r="C24" s="1">
        <v>80</v>
      </c>
      <c r="E24" s="1">
        <f>Avril!M25*1</f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-875.56</v>
      </c>
      <c r="O24" s="1" t="s">
        <v>29</v>
      </c>
    </row>
    <row r="25" spans="1:24" s="1" customFormat="1" ht="16" x14ac:dyDescent="0.2"/>
    <row r="26" spans="1:24" s="1" customFormat="1" ht="16" x14ac:dyDescent="0.2">
      <c r="A26" s="1" t="s">
        <v>30</v>
      </c>
      <c r="B26" s="1">
        <f>B13+B15+B17+B18+B24</f>
        <v>-3732.4700000000003</v>
      </c>
      <c r="C26" s="1">
        <f>C5+C15+C16+C17+C18</f>
        <v>-1128.24</v>
      </c>
      <c r="D26" s="1">
        <f>D6+D13+D15+D17+D18+D19+D21</f>
        <v>-6292.0300000000007</v>
      </c>
      <c r="E26" s="1">
        <f>E13+E15+E17+E18</f>
        <v>-9941.81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>N6+N13+N15+N16+N17+N18+N19+N21+N24</f>
        <v>-19328.460000000003</v>
      </c>
      <c r="O26" s="1" t="s">
        <v>30</v>
      </c>
      <c r="P26" s="1">
        <f>SUM(B26:E26)</f>
        <v>-21094.550000000003</v>
      </c>
    </row>
    <row r="27" spans="1:24" ht="16" x14ac:dyDescent="0.2">
      <c r="A27" s="1" t="s">
        <v>31</v>
      </c>
      <c r="B27" s="1">
        <f>B5+B19+B22</f>
        <v>5990</v>
      </c>
      <c r="C27" s="1">
        <f>C13+C19+C21+C22+C24</f>
        <v>1536.8899999999999</v>
      </c>
      <c r="D27" s="1">
        <f>D9+D22</f>
        <v>1563</v>
      </c>
      <c r="E27" s="1">
        <f>E5+E7+E19+E21+E22+E23+E9+E10+E11+E12</f>
        <v>13707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>N5+N7+N19+N21+N22+N23+N9+N10+N11+N12</f>
        <v>19168.169999999998</v>
      </c>
      <c r="O27" s="1" t="s">
        <v>31</v>
      </c>
      <c r="P27" s="1">
        <f>SUM(B27:E27)</f>
        <v>22796.89</v>
      </c>
    </row>
    <row r="28" spans="1:24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24" ht="16" x14ac:dyDescent="0.2">
      <c r="A29" s="1" t="s">
        <v>13</v>
      </c>
      <c r="B29" s="1">
        <v>2257.5300000000002</v>
      </c>
      <c r="C29" s="1">
        <v>408.65</v>
      </c>
      <c r="D29" s="1">
        <f>D26+D27</f>
        <v>-4729.0300000000007</v>
      </c>
      <c r="E29" s="1">
        <f>E26+E27</f>
        <v>3765.1900000000005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7">
        <f>N26+N27</f>
        <v>-160.29000000000451</v>
      </c>
      <c r="O29" s="1" t="s">
        <v>13</v>
      </c>
      <c r="P29" s="1"/>
    </row>
    <row r="30" spans="1:24" s="1" customFormat="1" ht="16" x14ac:dyDescent="0.2"/>
    <row r="31" spans="1:24" s="1" customFormat="1" ht="16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>
        <f>SUM(B29:E29)</f>
        <v>1702.3400000000001</v>
      </c>
      <c r="O31"/>
      <c r="P31">
        <f>P26+P27</f>
        <v>1702.3399999999965</v>
      </c>
    </row>
    <row r="33" spans="14:14" x14ac:dyDescent="0.15">
      <c r="N33">
        <f>SUM(N5:N24)</f>
        <v>1702.3399999999979</v>
      </c>
    </row>
    <row r="35" spans="14:14" x14ac:dyDescent="0.15">
      <c r="N35">
        <f>SUM(B29:E29)</f>
        <v>1702.3400000000001</v>
      </c>
    </row>
  </sheetData>
  <printOptions horizontalCentered="1"/>
  <pageMargins left="0" right="0" top="0.75" bottom="0.75" header="0.3" footer="0.3"/>
  <pageSetup paperSize="9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A779A-8BBD-EE49-B2BA-58E44BF34A17}">
  <sheetPr>
    <pageSetUpPr fitToPage="1"/>
  </sheetPr>
  <dimension ref="A1"/>
  <sheetViews>
    <sheetView workbookViewId="0">
      <selection activeCell="T14" sqref="T14"/>
    </sheetView>
  </sheetViews>
  <sheetFormatPr baseColWidth="10" defaultRowHeight="13" x14ac:dyDescent="0.15"/>
  <sheetData/>
  <pageMargins left="0.7" right="0" top="0.75" bottom="0.75" header="0.3" footer="0.3"/>
  <pageSetup paperSize="9" scale="66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6BBE-FAA2-EC4C-941E-DA3F59EF4149}">
  <sheetPr>
    <pageSetUpPr fitToPage="1"/>
  </sheetPr>
  <dimension ref="A2:M30"/>
  <sheetViews>
    <sheetView workbookViewId="0">
      <selection activeCell="D23" sqref="D23"/>
    </sheetView>
  </sheetViews>
  <sheetFormatPr baseColWidth="10" defaultRowHeight="13" x14ac:dyDescent="0.15"/>
  <cols>
    <col min="1" max="1" width="29.1640625" customWidth="1"/>
  </cols>
  <sheetData>
    <row r="2" spans="1:13" ht="28" x14ac:dyDescent="0.3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5" spans="1:13" ht="16" x14ac:dyDescent="0.2">
      <c r="A5" s="1" t="s">
        <v>14</v>
      </c>
    </row>
    <row r="6" spans="1:13" ht="16" x14ac:dyDescent="0.2">
      <c r="A6" s="1" t="s">
        <v>15</v>
      </c>
      <c r="B6" s="4">
        <v>2000</v>
      </c>
      <c r="C6" s="4">
        <v>6500</v>
      </c>
      <c r="D6" s="4">
        <v>2000</v>
      </c>
      <c r="F6" s="6"/>
      <c r="M6">
        <f>SUM(B6:L6)</f>
        <v>10500</v>
      </c>
    </row>
    <row r="7" spans="1:13" ht="16" x14ac:dyDescent="0.2">
      <c r="A7" s="1" t="s">
        <v>16</v>
      </c>
      <c r="M7">
        <f t="shared" ref="M7:M27" si="0">SUM(B7:L7)</f>
        <v>0</v>
      </c>
    </row>
    <row r="8" spans="1:13" ht="16" x14ac:dyDescent="0.2">
      <c r="A8" s="1" t="s">
        <v>17</v>
      </c>
      <c r="B8" s="4">
        <v>7</v>
      </c>
      <c r="C8" s="4">
        <v>5</v>
      </c>
      <c r="D8" s="4">
        <v>21</v>
      </c>
      <c r="M8">
        <f t="shared" si="0"/>
        <v>33</v>
      </c>
    </row>
    <row r="9" spans="1:13" ht="16" x14ac:dyDescent="0.2">
      <c r="A9" s="1" t="s">
        <v>18</v>
      </c>
      <c r="M9">
        <f t="shared" si="0"/>
        <v>0</v>
      </c>
    </row>
    <row r="10" spans="1:13" ht="16" x14ac:dyDescent="0.2">
      <c r="A10" s="1" t="s">
        <v>32</v>
      </c>
      <c r="B10" s="4">
        <v>45</v>
      </c>
      <c r="M10">
        <f t="shared" si="0"/>
        <v>45</v>
      </c>
    </row>
    <row r="11" spans="1:13" ht="16" x14ac:dyDescent="0.2">
      <c r="A11" s="1" t="s">
        <v>41</v>
      </c>
      <c r="B11" s="4">
        <v>208</v>
      </c>
      <c r="M11">
        <f t="shared" si="0"/>
        <v>208</v>
      </c>
    </row>
    <row r="12" spans="1:13" ht="16" x14ac:dyDescent="0.2">
      <c r="A12" s="1" t="s">
        <v>33</v>
      </c>
      <c r="B12" s="4">
        <v>40</v>
      </c>
      <c r="C12" s="4">
        <v>20</v>
      </c>
      <c r="D12" s="4">
        <v>100</v>
      </c>
      <c r="E12" s="4">
        <v>92</v>
      </c>
      <c r="M12">
        <f t="shared" si="0"/>
        <v>252</v>
      </c>
    </row>
    <row r="13" spans="1:13" ht="16" x14ac:dyDescent="0.2">
      <c r="A13" s="1" t="s">
        <v>42</v>
      </c>
      <c r="B13" s="4">
        <v>13</v>
      </c>
      <c r="C13" s="6"/>
      <c r="M13">
        <f t="shared" si="0"/>
        <v>13</v>
      </c>
    </row>
    <row r="14" spans="1:13" ht="16" x14ac:dyDescent="0.2">
      <c r="A14" s="1" t="s">
        <v>19</v>
      </c>
      <c r="B14" s="5">
        <v>-41.57</v>
      </c>
      <c r="C14" s="5">
        <v>-176.4</v>
      </c>
      <c r="D14" s="5">
        <v>-6302</v>
      </c>
      <c r="E14" s="5">
        <v>-20.27</v>
      </c>
      <c r="F14" s="5">
        <v>-200</v>
      </c>
      <c r="M14">
        <f t="shared" si="0"/>
        <v>-6740.2400000000007</v>
      </c>
    </row>
    <row r="15" spans="1:13" ht="16" x14ac:dyDescent="0.2">
      <c r="A15" s="1" t="s">
        <v>20</v>
      </c>
      <c r="M15">
        <f t="shared" si="0"/>
        <v>0</v>
      </c>
    </row>
    <row r="16" spans="1:13" ht="16" x14ac:dyDescent="0.2">
      <c r="A16" s="1" t="s">
        <v>21</v>
      </c>
      <c r="B16" s="5">
        <v>-29.5</v>
      </c>
      <c r="C16" s="5">
        <v>-128.07</v>
      </c>
      <c r="D16" s="5">
        <v>-9.86</v>
      </c>
      <c r="E16" s="5">
        <v>-247.06</v>
      </c>
      <c r="F16" s="5">
        <v>-35.4</v>
      </c>
      <c r="G16" s="5">
        <v>-93.79</v>
      </c>
      <c r="H16" s="5">
        <v>-183.73</v>
      </c>
      <c r="I16" s="5">
        <v>-18</v>
      </c>
      <c r="J16" s="5">
        <v>-960</v>
      </c>
      <c r="K16" s="5">
        <v>-28.52</v>
      </c>
      <c r="L16" s="5">
        <v>-165</v>
      </c>
      <c r="M16">
        <f t="shared" si="0"/>
        <v>-1898.9299999999998</v>
      </c>
    </row>
    <row r="17" spans="1:13" ht="16" x14ac:dyDescent="0.2">
      <c r="A17" s="1" t="s">
        <v>22</v>
      </c>
      <c r="M17">
        <f t="shared" si="0"/>
        <v>0</v>
      </c>
    </row>
    <row r="18" spans="1:13" ht="16" x14ac:dyDescent="0.2">
      <c r="A18" s="1" t="s">
        <v>23</v>
      </c>
      <c r="B18" s="5">
        <v>-44.4</v>
      </c>
      <c r="M18">
        <f t="shared" si="0"/>
        <v>-44.4</v>
      </c>
    </row>
    <row r="19" spans="1:13" ht="16" x14ac:dyDescent="0.2">
      <c r="A19" s="1" t="s">
        <v>24</v>
      </c>
      <c r="B19" s="5">
        <v>-852.71</v>
      </c>
      <c r="C19" s="5">
        <v>-79.91</v>
      </c>
      <c r="D19" s="5">
        <v>-33.65</v>
      </c>
      <c r="E19" s="5">
        <v>-31.15</v>
      </c>
      <c r="F19" s="5">
        <v>-31.15</v>
      </c>
      <c r="G19" s="5">
        <v>-66.36</v>
      </c>
      <c r="H19" s="5">
        <v>-63.31</v>
      </c>
      <c r="I19" s="5">
        <v>-100</v>
      </c>
      <c r="M19">
        <f t="shared" si="0"/>
        <v>-1258.2399999999998</v>
      </c>
    </row>
    <row r="20" spans="1:13" ht="16" x14ac:dyDescent="0.2">
      <c r="A20" s="1" t="s">
        <v>25</v>
      </c>
      <c r="B20" s="4">
        <v>238</v>
      </c>
      <c r="C20" s="4">
        <v>237</v>
      </c>
      <c r="D20" s="4">
        <v>501</v>
      </c>
      <c r="E20" s="4">
        <v>25</v>
      </c>
      <c r="M20">
        <f t="shared" si="0"/>
        <v>1001</v>
      </c>
    </row>
    <row r="21" spans="1:13" ht="16" x14ac:dyDescent="0.2">
      <c r="A21" s="1" t="s">
        <v>26</v>
      </c>
      <c r="M21">
        <f t="shared" si="0"/>
        <v>0</v>
      </c>
    </row>
    <row r="22" spans="1:13" ht="16" x14ac:dyDescent="0.2">
      <c r="A22" s="1" t="s">
        <v>27</v>
      </c>
      <c r="B22" s="4">
        <v>66</v>
      </c>
      <c r="C22" s="4">
        <v>30</v>
      </c>
      <c r="D22" s="5">
        <v>-76</v>
      </c>
      <c r="E22" s="4">
        <v>15</v>
      </c>
      <c r="M22">
        <f t="shared" si="0"/>
        <v>35</v>
      </c>
    </row>
    <row r="23" spans="1:13" ht="16" x14ac:dyDescent="0.2">
      <c r="A23" s="1" t="s">
        <v>28</v>
      </c>
      <c r="B23" s="4">
        <v>390</v>
      </c>
      <c r="C23" s="4">
        <v>900</v>
      </c>
      <c r="D23" s="4">
        <v>280</v>
      </c>
      <c r="M23">
        <f t="shared" si="0"/>
        <v>1570</v>
      </c>
    </row>
    <row r="24" spans="1:13" ht="16" x14ac:dyDescent="0.2">
      <c r="A24" s="1" t="s">
        <v>34</v>
      </c>
      <c r="B24" s="4">
        <v>35</v>
      </c>
      <c r="C24" s="4">
        <v>15</v>
      </c>
      <c r="M24">
        <f t="shared" si="0"/>
        <v>50</v>
      </c>
    </row>
    <row r="25" spans="1:13" ht="16" x14ac:dyDescent="0.2">
      <c r="A25" s="1" t="s">
        <v>29</v>
      </c>
      <c r="M25">
        <f t="shared" si="0"/>
        <v>0</v>
      </c>
    </row>
    <row r="26" spans="1:13" ht="16" x14ac:dyDescent="0.2">
      <c r="A26" s="1" t="s">
        <v>30</v>
      </c>
      <c r="M26">
        <f t="shared" si="0"/>
        <v>0</v>
      </c>
    </row>
    <row r="27" spans="1:13" ht="16" x14ac:dyDescent="0.2">
      <c r="A27" s="1" t="s">
        <v>31</v>
      </c>
      <c r="M27">
        <f t="shared" si="0"/>
        <v>0</v>
      </c>
    </row>
    <row r="28" spans="1:13" ht="16" x14ac:dyDescent="0.2">
      <c r="A28" s="1"/>
      <c r="M28">
        <f>SUM(M6:M27)</f>
        <v>3765.1899999999996</v>
      </c>
    </row>
    <row r="29" spans="1:13" ht="16" x14ac:dyDescent="0.2">
      <c r="A29" s="1"/>
    </row>
    <row r="30" spans="1:13" ht="16" x14ac:dyDescent="0.2">
      <c r="A30" s="1" t="s">
        <v>13</v>
      </c>
      <c r="B30">
        <f>SUM(B6:B29)</f>
        <v>2073.8199999999997</v>
      </c>
      <c r="C30">
        <f t="shared" ref="C30:L30" si="1">SUM(C6:C29)</f>
        <v>7322.6200000000008</v>
      </c>
      <c r="D30">
        <f t="shared" si="1"/>
        <v>-3519.5099999999993</v>
      </c>
      <c r="E30">
        <f t="shared" si="1"/>
        <v>-166.48</v>
      </c>
      <c r="F30">
        <f t="shared" si="1"/>
        <v>-266.55</v>
      </c>
      <c r="G30">
        <f t="shared" si="1"/>
        <v>-160.15</v>
      </c>
      <c r="H30">
        <f t="shared" si="1"/>
        <v>-247.04</v>
      </c>
      <c r="I30">
        <f t="shared" si="1"/>
        <v>-118</v>
      </c>
      <c r="J30">
        <f t="shared" si="1"/>
        <v>-960</v>
      </c>
      <c r="K30">
        <f t="shared" si="1"/>
        <v>-28.52</v>
      </c>
      <c r="L30">
        <f t="shared" si="1"/>
        <v>-165</v>
      </c>
      <c r="M30">
        <f>SUM(B30:L30)</f>
        <v>3765.1900000000019</v>
      </c>
    </row>
  </sheetData>
  <mergeCells count="1">
    <mergeCell ref="A2:M2"/>
  </mergeCells>
  <printOptions horizontalCentered="1"/>
  <pageMargins left="0.7" right="0.7" top="0.75" bottom="0.75" header="0.3" footer="0.3"/>
  <pageSetup paperSize="9" scale="77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1CBA1-9C9D-7E4F-9D72-D34F9CA048CB}">
  <sheetPr>
    <pageSetUpPr fitToPage="1"/>
  </sheetPr>
  <dimension ref="A2:O32"/>
  <sheetViews>
    <sheetView workbookViewId="0">
      <selection activeCell="D46" sqref="D46"/>
    </sheetView>
  </sheetViews>
  <sheetFormatPr baseColWidth="10" defaultRowHeight="13" x14ac:dyDescent="0.15"/>
  <cols>
    <col min="1" max="1" width="29.5" customWidth="1"/>
    <col min="2" max="2" width="10.83203125" customWidth="1"/>
  </cols>
  <sheetData>
    <row r="2" spans="1:15" ht="28" x14ac:dyDescent="0.3">
      <c r="A2" s="28" t="s">
        <v>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6" spans="1:15" ht="16" x14ac:dyDescent="0.2">
      <c r="A6" s="1" t="s">
        <v>15</v>
      </c>
      <c r="B6" s="4">
        <v>4000</v>
      </c>
      <c r="O6">
        <f>SUM(B6:N6)</f>
        <v>4000</v>
      </c>
    </row>
    <row r="7" spans="1:15" ht="16" x14ac:dyDescent="0.2">
      <c r="A7" s="1" t="s">
        <v>16</v>
      </c>
      <c r="B7" s="5">
        <v>-3910</v>
      </c>
      <c r="O7">
        <f>SUM(B7:N7)</f>
        <v>-3910</v>
      </c>
    </row>
    <row r="8" spans="1:15" ht="16" x14ac:dyDescent="0.2">
      <c r="A8" s="1" t="s">
        <v>17</v>
      </c>
      <c r="B8" s="4">
        <v>28</v>
      </c>
      <c r="C8" s="4">
        <v>30</v>
      </c>
      <c r="O8">
        <f t="shared" ref="O8:O26" si="0">SUM(B8:N8)</f>
        <v>58</v>
      </c>
    </row>
    <row r="9" spans="1:15" ht="16" x14ac:dyDescent="0.2">
      <c r="A9" s="1" t="s">
        <v>18</v>
      </c>
      <c r="O9">
        <f t="shared" si="0"/>
        <v>0</v>
      </c>
    </row>
    <row r="10" spans="1:15" ht="16" x14ac:dyDescent="0.2">
      <c r="A10" s="1" t="s">
        <v>32</v>
      </c>
      <c r="B10" s="4">
        <v>20</v>
      </c>
      <c r="O10">
        <f t="shared" si="0"/>
        <v>20</v>
      </c>
    </row>
    <row r="11" spans="1:15" ht="16" x14ac:dyDescent="0.2">
      <c r="A11" s="1" t="s">
        <v>41</v>
      </c>
      <c r="B11" s="4">
        <v>26</v>
      </c>
      <c r="O11">
        <f t="shared" si="0"/>
        <v>26</v>
      </c>
    </row>
    <row r="12" spans="1:15" ht="16" x14ac:dyDescent="0.2">
      <c r="A12" s="1" t="s">
        <v>33</v>
      </c>
      <c r="B12" s="4">
        <v>33</v>
      </c>
      <c r="O12">
        <f t="shared" si="0"/>
        <v>33</v>
      </c>
    </row>
    <row r="13" spans="1:15" ht="16" x14ac:dyDescent="0.2">
      <c r="A13" s="1" t="s">
        <v>49</v>
      </c>
      <c r="B13" s="4">
        <v>38.200000000000003</v>
      </c>
      <c r="O13">
        <f t="shared" si="0"/>
        <v>38.200000000000003</v>
      </c>
    </row>
    <row r="14" spans="1:15" ht="16" x14ac:dyDescent="0.2">
      <c r="A14" s="1" t="s">
        <v>50</v>
      </c>
      <c r="B14" s="5"/>
      <c r="O14">
        <f t="shared" si="0"/>
        <v>0</v>
      </c>
    </row>
    <row r="15" spans="1:15" ht="16" x14ac:dyDescent="0.2">
      <c r="A15" s="1" t="s">
        <v>42</v>
      </c>
      <c r="O15">
        <f t="shared" si="0"/>
        <v>0</v>
      </c>
    </row>
    <row r="16" spans="1:15" ht="16" x14ac:dyDescent="0.2">
      <c r="A16" s="1" t="s">
        <v>19</v>
      </c>
      <c r="B16" s="5">
        <v>-465.46</v>
      </c>
      <c r="C16" s="5">
        <v>-225.5</v>
      </c>
      <c r="D16" s="5">
        <v>-39.979999999999997</v>
      </c>
      <c r="E16" s="5">
        <v>-106.2</v>
      </c>
      <c r="F16" s="5">
        <v>-167.35</v>
      </c>
      <c r="G16" s="5">
        <v>-22.09</v>
      </c>
      <c r="H16" s="5">
        <v>-49.2</v>
      </c>
      <c r="I16" s="5">
        <v>-100</v>
      </c>
      <c r="J16" s="5">
        <v>-89</v>
      </c>
      <c r="K16" s="5">
        <v>-13</v>
      </c>
      <c r="L16" s="5">
        <v>-92.36</v>
      </c>
      <c r="M16" s="5">
        <v>-36.71</v>
      </c>
      <c r="N16" s="5">
        <v>-10.07</v>
      </c>
      <c r="O16">
        <f t="shared" si="0"/>
        <v>-1416.92</v>
      </c>
    </row>
    <row r="17" spans="1:15" ht="16" x14ac:dyDescent="0.2">
      <c r="A17" s="1" t="s">
        <v>20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O17">
        <f t="shared" si="0"/>
        <v>0</v>
      </c>
    </row>
    <row r="18" spans="1:15" ht="16" x14ac:dyDescent="0.2">
      <c r="A18" s="1" t="s">
        <v>21</v>
      </c>
      <c r="B18" s="5">
        <v>-28.95</v>
      </c>
      <c r="C18" s="5">
        <v>-176.94</v>
      </c>
      <c r="D18" s="5">
        <v>-154.4</v>
      </c>
      <c r="E18" s="5">
        <v>-60</v>
      </c>
      <c r="F18" s="5">
        <v>-104.7</v>
      </c>
      <c r="G18" s="5">
        <v>-40.71</v>
      </c>
      <c r="H18" s="5">
        <v>-13.99</v>
      </c>
      <c r="I18" s="5">
        <v>-64.400000000000006</v>
      </c>
      <c r="J18" s="5">
        <v>-23.2</v>
      </c>
      <c r="K18" s="5">
        <v>-14.59</v>
      </c>
      <c r="L18" s="5">
        <v>-89.6</v>
      </c>
      <c r="O18">
        <f t="shared" si="0"/>
        <v>-771.48000000000013</v>
      </c>
    </row>
    <row r="19" spans="1:15" ht="16" x14ac:dyDescent="0.2">
      <c r="A19" s="1" t="s">
        <v>22</v>
      </c>
      <c r="B19" s="5">
        <v>-79.91</v>
      </c>
      <c r="O19">
        <f t="shared" si="0"/>
        <v>-79.91</v>
      </c>
    </row>
    <row r="20" spans="1:15" ht="16" x14ac:dyDescent="0.2">
      <c r="A20" s="1" t="s">
        <v>23</v>
      </c>
      <c r="B20" s="5">
        <v>-44.78</v>
      </c>
      <c r="C20" s="5">
        <v>-41.91</v>
      </c>
      <c r="D20" s="5">
        <v>-180</v>
      </c>
      <c r="O20">
        <f t="shared" si="0"/>
        <v>-266.69</v>
      </c>
    </row>
    <row r="21" spans="1:15" ht="16" x14ac:dyDescent="0.2">
      <c r="A21" s="1" t="s">
        <v>24</v>
      </c>
      <c r="O21">
        <f t="shared" si="0"/>
        <v>0</v>
      </c>
    </row>
    <row r="22" spans="1:15" ht="16" x14ac:dyDescent="0.2">
      <c r="A22" s="1" t="s">
        <v>25</v>
      </c>
      <c r="B22" s="4">
        <v>152</v>
      </c>
      <c r="C22" s="4">
        <v>178</v>
      </c>
      <c r="D22" s="4">
        <v>263</v>
      </c>
      <c r="O22">
        <f t="shared" si="0"/>
        <v>593</v>
      </c>
    </row>
    <row r="23" spans="1:15" ht="16" x14ac:dyDescent="0.2">
      <c r="A23" s="1" t="s">
        <v>26</v>
      </c>
      <c r="O23">
        <f t="shared" si="0"/>
        <v>0</v>
      </c>
    </row>
    <row r="24" spans="1:15" ht="16" x14ac:dyDescent="0.2">
      <c r="A24" s="1" t="s">
        <v>27</v>
      </c>
      <c r="B24" s="5">
        <v>-350</v>
      </c>
      <c r="C24" s="4">
        <v>15</v>
      </c>
      <c r="O24">
        <f t="shared" si="0"/>
        <v>-335</v>
      </c>
    </row>
    <row r="25" spans="1:15" ht="16" x14ac:dyDescent="0.2">
      <c r="A25" s="1" t="s">
        <v>28</v>
      </c>
      <c r="B25" s="4">
        <v>35</v>
      </c>
      <c r="C25" s="4">
        <v>275</v>
      </c>
      <c r="D25" s="4">
        <v>105</v>
      </c>
      <c r="E25" s="4">
        <v>100</v>
      </c>
      <c r="F25" s="4">
        <v>35</v>
      </c>
      <c r="O25">
        <f t="shared" si="0"/>
        <v>550</v>
      </c>
    </row>
    <row r="26" spans="1:15" ht="16" x14ac:dyDescent="0.2">
      <c r="A26" s="1" t="s">
        <v>34</v>
      </c>
      <c r="B26" s="4">
        <v>28.95</v>
      </c>
      <c r="C26" s="4">
        <v>22.09</v>
      </c>
      <c r="O26">
        <f t="shared" si="0"/>
        <v>51.04</v>
      </c>
    </row>
    <row r="27" spans="1:15" ht="16" x14ac:dyDescent="0.2">
      <c r="A27" s="1" t="s">
        <v>29</v>
      </c>
    </row>
    <row r="28" spans="1:15" ht="16" x14ac:dyDescent="0.2">
      <c r="A28" s="1" t="s">
        <v>30</v>
      </c>
    </row>
    <row r="29" spans="1:15" ht="16" x14ac:dyDescent="0.2">
      <c r="A29" s="1" t="s">
        <v>31</v>
      </c>
    </row>
    <row r="30" spans="1:15" ht="16" x14ac:dyDescent="0.2">
      <c r="A30" s="1"/>
      <c r="O30">
        <f>SUM(O6:O29)</f>
        <v>-1410.7600000000002</v>
      </c>
    </row>
    <row r="31" spans="1:15" ht="16" x14ac:dyDescent="0.2">
      <c r="A31" s="1"/>
    </row>
    <row r="32" spans="1:15" ht="16" x14ac:dyDescent="0.2">
      <c r="A32" s="1" t="s">
        <v>13</v>
      </c>
      <c r="B32">
        <f>SUM(B6:B30)</f>
        <v>-517.94999999999993</v>
      </c>
      <c r="C32">
        <f t="shared" ref="C32:N32" si="1">SUM(C7:C29)</f>
        <v>75.739999999999981</v>
      </c>
      <c r="D32">
        <f t="shared" si="1"/>
        <v>-6.3799999999999955</v>
      </c>
      <c r="E32">
        <f t="shared" si="1"/>
        <v>-66.199999999999989</v>
      </c>
      <c r="F32">
        <f t="shared" si="1"/>
        <v>-237.05</v>
      </c>
      <c r="G32">
        <f t="shared" si="1"/>
        <v>-62.8</v>
      </c>
      <c r="H32">
        <f t="shared" si="1"/>
        <v>-63.190000000000005</v>
      </c>
      <c r="I32">
        <f t="shared" si="1"/>
        <v>-164.4</v>
      </c>
      <c r="J32">
        <f t="shared" si="1"/>
        <v>-112.2</v>
      </c>
      <c r="K32">
        <f t="shared" si="1"/>
        <v>-27.59</v>
      </c>
      <c r="L32">
        <f t="shared" si="1"/>
        <v>-181.95999999999998</v>
      </c>
      <c r="M32">
        <f t="shared" si="1"/>
        <v>-36.71</v>
      </c>
      <c r="N32">
        <f t="shared" si="1"/>
        <v>-10.07</v>
      </c>
      <c r="O32">
        <f>SUM(B32:N32)</f>
        <v>-1410.76</v>
      </c>
    </row>
  </sheetData>
  <mergeCells count="1">
    <mergeCell ref="A2:M2"/>
  </mergeCells>
  <pageMargins left="0.7" right="0.7" top="0.75" bottom="0.75" header="0.3" footer="0.3"/>
  <pageSetup paperSize="9" scale="68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7EA82-8C33-904E-A2B6-883FA2CCD003}">
  <sheetPr>
    <pageSetUpPr fitToPage="1"/>
  </sheetPr>
  <dimension ref="A2:O32"/>
  <sheetViews>
    <sheetView workbookViewId="0">
      <selection activeCell="B25" sqref="B25"/>
    </sheetView>
  </sheetViews>
  <sheetFormatPr baseColWidth="10" defaultRowHeight="13" x14ac:dyDescent="0.15"/>
  <cols>
    <col min="1" max="1" width="29.5" customWidth="1"/>
    <col min="2" max="2" width="10.83203125" customWidth="1"/>
  </cols>
  <sheetData>
    <row r="2" spans="1:15" ht="28" x14ac:dyDescent="0.3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6" spans="1:15" ht="16" x14ac:dyDescent="0.2">
      <c r="A6" s="1" t="s">
        <v>15</v>
      </c>
      <c r="B6" s="18">
        <v>350</v>
      </c>
      <c r="C6" s="18">
        <v>1200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>
        <f>SUM(B6:N6)</f>
        <v>1550</v>
      </c>
    </row>
    <row r="7" spans="1:15" ht="16" x14ac:dyDescent="0.2">
      <c r="A7" s="1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>
        <f>SUM(B7:N7)</f>
        <v>0</v>
      </c>
    </row>
    <row r="8" spans="1:15" ht="16" x14ac:dyDescent="0.2">
      <c r="A8" s="1" t="s">
        <v>51</v>
      </c>
      <c r="B8" s="18">
        <v>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>
        <f t="shared" ref="O8:O26" si="0">SUM(B8:N8)</f>
        <v>25</v>
      </c>
    </row>
    <row r="9" spans="1:15" ht="16" x14ac:dyDescent="0.2">
      <c r="A9" s="1" t="s">
        <v>52</v>
      </c>
      <c r="B9" s="18">
        <v>1020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>
        <f t="shared" si="0"/>
        <v>1020</v>
      </c>
    </row>
    <row r="10" spans="1:15" ht="16" x14ac:dyDescent="0.2">
      <c r="A10" s="1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>
        <f t="shared" si="0"/>
        <v>0</v>
      </c>
    </row>
    <row r="11" spans="1:15" ht="16" x14ac:dyDescent="0.2">
      <c r="A11" s="1" t="s">
        <v>41</v>
      </c>
      <c r="B11" s="18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>
        <f t="shared" si="0"/>
        <v>26</v>
      </c>
    </row>
    <row r="12" spans="1:15" ht="16" x14ac:dyDescent="0.2">
      <c r="A12" s="1" t="s">
        <v>33</v>
      </c>
      <c r="B12" s="18">
        <v>20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>
        <f t="shared" si="0"/>
        <v>20</v>
      </c>
    </row>
    <row r="13" spans="1:15" ht="16" x14ac:dyDescent="0.2">
      <c r="A13" s="1" t="s">
        <v>49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>
        <f t="shared" si="0"/>
        <v>0</v>
      </c>
    </row>
    <row r="14" spans="1:15" ht="16" x14ac:dyDescent="0.2">
      <c r="A14" s="1" t="s">
        <v>50</v>
      </c>
      <c r="B14" s="18">
        <v>-147.6</v>
      </c>
      <c r="C14" s="18">
        <v>54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>
        <f t="shared" si="0"/>
        <v>-93.6</v>
      </c>
    </row>
    <row r="15" spans="1:15" ht="16" x14ac:dyDescent="0.2">
      <c r="A15" s="1" t="s">
        <v>42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>
        <f t="shared" si="0"/>
        <v>0</v>
      </c>
    </row>
    <row r="16" spans="1:15" ht="16" x14ac:dyDescent="0.2">
      <c r="A16" s="1" t="s">
        <v>19</v>
      </c>
      <c r="B16" s="18">
        <v>-100</v>
      </c>
      <c r="C16" s="18">
        <v>-10.07</v>
      </c>
      <c r="D16" s="18">
        <v>-72</v>
      </c>
      <c r="E16" s="18">
        <v>-51</v>
      </c>
      <c r="F16" s="18">
        <f>---13</f>
        <v>-13</v>
      </c>
      <c r="G16" s="18">
        <v>17</v>
      </c>
      <c r="H16" s="6"/>
      <c r="I16" s="6"/>
      <c r="J16" s="6"/>
      <c r="K16" s="6"/>
      <c r="L16" s="6"/>
      <c r="M16" s="6"/>
      <c r="N16" s="6"/>
      <c r="O16">
        <f t="shared" si="0"/>
        <v>-229.07</v>
      </c>
    </row>
    <row r="17" spans="1:15" ht="16" x14ac:dyDescent="0.2">
      <c r="A17" s="1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>
        <f t="shared" si="0"/>
        <v>0</v>
      </c>
    </row>
    <row r="18" spans="1:15" ht="16" x14ac:dyDescent="0.2">
      <c r="A18" s="1" t="s">
        <v>21</v>
      </c>
      <c r="B18" s="18">
        <v>-182.53</v>
      </c>
      <c r="C18" s="18">
        <v>-138.78</v>
      </c>
      <c r="D18" s="18">
        <v>-65.77</v>
      </c>
      <c r="E18" s="18">
        <v>-59.22</v>
      </c>
      <c r="F18" s="6"/>
      <c r="G18" s="6"/>
      <c r="H18" s="6"/>
      <c r="I18" s="6"/>
      <c r="J18" s="6"/>
      <c r="K18" s="6"/>
      <c r="L18" s="6"/>
      <c r="M18" s="6"/>
      <c r="N18" s="6"/>
      <c r="O18">
        <f t="shared" si="0"/>
        <v>-446.29999999999995</v>
      </c>
    </row>
    <row r="19" spans="1:15" ht="16" x14ac:dyDescent="0.2">
      <c r="A19" s="1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>
        <f t="shared" si="0"/>
        <v>0</v>
      </c>
    </row>
    <row r="20" spans="1:15" ht="16" x14ac:dyDescent="0.2">
      <c r="A20" s="1" t="s">
        <v>23</v>
      </c>
      <c r="B20" s="18">
        <v>-21.09</v>
      </c>
      <c r="C20" s="18">
        <v>-19.149999999999999</v>
      </c>
      <c r="D20" s="18">
        <v>-15.39</v>
      </c>
      <c r="E20" s="18">
        <v>-180</v>
      </c>
      <c r="F20" s="18">
        <v>-8.17</v>
      </c>
      <c r="G20" s="18">
        <v>-23.79</v>
      </c>
      <c r="H20" s="6"/>
      <c r="I20" s="6"/>
      <c r="J20" s="6"/>
      <c r="K20" s="6"/>
      <c r="L20" s="6"/>
      <c r="M20" s="6"/>
      <c r="N20" s="6"/>
      <c r="O20">
        <f t="shared" si="0"/>
        <v>-267.58999999999997</v>
      </c>
    </row>
    <row r="21" spans="1:15" ht="16" x14ac:dyDescent="0.2">
      <c r="A21" s="1" t="s">
        <v>24</v>
      </c>
      <c r="B21" s="18">
        <v>-39.590000000000003</v>
      </c>
      <c r="C21" s="18">
        <v>-26.87</v>
      </c>
      <c r="D21" s="18">
        <v>-62.11</v>
      </c>
      <c r="E21" s="6"/>
      <c r="H21" s="6"/>
      <c r="I21" s="6"/>
      <c r="J21" s="6"/>
      <c r="K21" s="6"/>
      <c r="L21" s="6"/>
      <c r="M21" s="6"/>
      <c r="N21" s="6"/>
      <c r="O21">
        <f>SUM(B21:N21)</f>
        <v>-128.57</v>
      </c>
    </row>
    <row r="22" spans="1:15" ht="16" x14ac:dyDescent="0.2">
      <c r="A22" s="1" t="s">
        <v>25</v>
      </c>
      <c r="B22" s="18">
        <v>692</v>
      </c>
      <c r="C22" s="6">
        <v>38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>
        <f t="shared" si="0"/>
        <v>730</v>
      </c>
    </row>
    <row r="23" spans="1:15" ht="16" x14ac:dyDescent="0.2">
      <c r="A23" s="1" t="s">
        <v>26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>
        <f t="shared" si="0"/>
        <v>0</v>
      </c>
    </row>
    <row r="24" spans="1:15" ht="16" x14ac:dyDescent="0.2">
      <c r="A24" s="1" t="s">
        <v>27</v>
      </c>
      <c r="B24" s="18">
        <v>36</v>
      </c>
      <c r="C24" s="18">
        <v>23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>
        <f t="shared" si="0"/>
        <v>59</v>
      </c>
    </row>
    <row r="25" spans="1:15" ht="16" x14ac:dyDescent="0.2">
      <c r="A25" s="1" t="s">
        <v>28</v>
      </c>
      <c r="B25" s="18">
        <v>35</v>
      </c>
      <c r="C25" s="18">
        <v>-337</v>
      </c>
      <c r="D25" s="18">
        <v>70</v>
      </c>
      <c r="E25" s="18">
        <v>175</v>
      </c>
      <c r="F25" s="6"/>
      <c r="G25" s="6"/>
      <c r="H25" s="6"/>
      <c r="I25" s="6"/>
      <c r="J25" s="6"/>
      <c r="K25" s="6"/>
      <c r="L25" s="6"/>
      <c r="M25" s="6"/>
      <c r="N25" s="6"/>
      <c r="O25">
        <f t="shared" si="0"/>
        <v>-57</v>
      </c>
    </row>
    <row r="26" spans="1:15" ht="16" x14ac:dyDescent="0.2">
      <c r="A26" s="1" t="s">
        <v>34</v>
      </c>
      <c r="B26" s="18">
        <v>350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>
        <f t="shared" si="0"/>
        <v>350</v>
      </c>
    </row>
    <row r="27" spans="1:15" ht="16" x14ac:dyDescent="0.2">
      <c r="A27" s="1" t="s">
        <v>29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5" ht="16" x14ac:dyDescent="0.2">
      <c r="A28" s="1" t="s">
        <v>30</v>
      </c>
    </row>
    <row r="29" spans="1:15" ht="16" x14ac:dyDescent="0.2">
      <c r="A29" s="1" t="s">
        <v>31</v>
      </c>
    </row>
    <row r="30" spans="1:15" ht="16" x14ac:dyDescent="0.2">
      <c r="A30" s="1"/>
      <c r="O30">
        <f>SUM(O6:O29)</f>
        <v>2557.87</v>
      </c>
    </row>
    <row r="31" spans="1:15" ht="16" x14ac:dyDescent="0.2">
      <c r="A31" s="1"/>
    </row>
    <row r="32" spans="1:15" ht="16" x14ac:dyDescent="0.2">
      <c r="A32" s="1" t="s">
        <v>13</v>
      </c>
      <c r="B32">
        <f>SUM(B6:B30)</f>
        <v>2063.19</v>
      </c>
      <c r="C32">
        <f t="shared" ref="C32:N32" si="1">SUM(C7:C29)</f>
        <v>-416.87</v>
      </c>
      <c r="D32">
        <f t="shared" si="1"/>
        <v>-145.26999999999998</v>
      </c>
      <c r="E32">
        <f t="shared" si="1"/>
        <v>-115.22000000000003</v>
      </c>
      <c r="F32">
        <f t="shared" si="1"/>
        <v>-21.17</v>
      </c>
      <c r="G32">
        <f t="shared" si="1"/>
        <v>-6.7899999999999991</v>
      </c>
      <c r="H32">
        <f t="shared" si="1"/>
        <v>0</v>
      </c>
      <c r="I32">
        <f t="shared" si="1"/>
        <v>0</v>
      </c>
      <c r="J32">
        <f t="shared" si="1"/>
        <v>0</v>
      </c>
      <c r="K32">
        <f t="shared" si="1"/>
        <v>0</v>
      </c>
      <c r="L32">
        <f t="shared" si="1"/>
        <v>0</v>
      </c>
      <c r="M32">
        <f t="shared" si="1"/>
        <v>0</v>
      </c>
      <c r="N32">
        <f t="shared" si="1"/>
        <v>0</v>
      </c>
      <c r="O32">
        <f>SUM(B32:N32)</f>
        <v>1357.8700000000001</v>
      </c>
    </row>
  </sheetData>
  <mergeCells count="1">
    <mergeCell ref="A2:M2"/>
  </mergeCells>
  <pageMargins left="0.7" right="0.7" top="0.75" bottom="0.75" header="0.3" footer="0.3"/>
  <pageSetup paperSize="9" scale="68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DCE9F-F5B5-334D-978A-B58DAF3B2101}">
  <sheetPr>
    <pageSetUpPr fitToPage="1"/>
  </sheetPr>
  <dimension ref="A2:O33"/>
  <sheetViews>
    <sheetView workbookViewId="0">
      <selection activeCell="O23" sqref="O23"/>
    </sheetView>
  </sheetViews>
  <sheetFormatPr baseColWidth="10" defaultRowHeight="13" x14ac:dyDescent="0.15"/>
  <cols>
    <col min="1" max="1" width="29.5" customWidth="1"/>
    <col min="2" max="2" width="10.83203125" customWidth="1"/>
  </cols>
  <sheetData>
    <row r="2" spans="1:15" ht="28" x14ac:dyDescent="0.3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6" spans="1:15" ht="16" x14ac:dyDescent="0.2">
      <c r="A6" s="1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>
        <f>SUM(B6:N6)</f>
        <v>0</v>
      </c>
    </row>
    <row r="7" spans="1:15" ht="16" x14ac:dyDescent="0.2">
      <c r="A7" s="1" t="s">
        <v>16</v>
      </c>
      <c r="B7" s="6">
        <v>-782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>
        <f t="shared" ref="O7:O29" si="0">SUM(B7:N7)</f>
        <v>-782</v>
      </c>
    </row>
    <row r="8" spans="1:15" ht="16" x14ac:dyDescent="0.2">
      <c r="A8" s="1" t="s">
        <v>51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>
        <f t="shared" si="0"/>
        <v>0</v>
      </c>
    </row>
    <row r="9" spans="1:15" ht="16" x14ac:dyDescent="0.2">
      <c r="A9" s="1" t="s">
        <v>52</v>
      </c>
      <c r="B9" s="6">
        <v>1020</v>
      </c>
      <c r="C9" s="6">
        <v>-900</v>
      </c>
      <c r="D9" s="6">
        <v>525</v>
      </c>
      <c r="E9" s="6"/>
      <c r="F9" s="6"/>
      <c r="G9" s="6"/>
      <c r="H9" s="6"/>
      <c r="I9" s="6"/>
      <c r="J9" s="6"/>
      <c r="K9" s="6"/>
      <c r="L9" s="6"/>
      <c r="M9" s="6"/>
      <c r="N9" s="6"/>
      <c r="O9">
        <f t="shared" si="0"/>
        <v>645</v>
      </c>
    </row>
    <row r="10" spans="1:15" ht="16" x14ac:dyDescent="0.2">
      <c r="A10" s="1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>
        <f t="shared" si="0"/>
        <v>0</v>
      </c>
    </row>
    <row r="11" spans="1:15" ht="16" x14ac:dyDescent="0.2">
      <c r="A11" s="1" t="s">
        <v>41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>
        <f t="shared" si="0"/>
        <v>0</v>
      </c>
    </row>
    <row r="12" spans="1:15" ht="16" x14ac:dyDescent="0.2">
      <c r="A12" s="1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>
        <f t="shared" si="0"/>
        <v>0</v>
      </c>
    </row>
    <row r="13" spans="1:15" ht="16" x14ac:dyDescent="0.2">
      <c r="A13" s="1" t="s">
        <v>49</v>
      </c>
      <c r="B13" s="6">
        <v>25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>
        <f t="shared" si="0"/>
        <v>25</v>
      </c>
    </row>
    <row r="14" spans="1:15" ht="16" x14ac:dyDescent="0.2">
      <c r="A14" s="1" t="s">
        <v>50</v>
      </c>
      <c r="B14" s="6">
        <v>-168</v>
      </c>
      <c r="C14" s="6">
        <v>15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>
        <f t="shared" si="0"/>
        <v>-153</v>
      </c>
    </row>
    <row r="15" spans="1:15" ht="16" x14ac:dyDescent="0.2">
      <c r="A15" s="1" t="s">
        <v>42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>
        <f t="shared" si="0"/>
        <v>0</v>
      </c>
    </row>
    <row r="16" spans="1:15" ht="16" x14ac:dyDescent="0.2">
      <c r="A16" s="1" t="s">
        <v>64</v>
      </c>
      <c r="B16" s="6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>
        <f t="shared" si="0"/>
        <v>3</v>
      </c>
    </row>
    <row r="17" spans="1:15" ht="16" x14ac:dyDescent="0.2">
      <c r="A17" s="1" t="s">
        <v>19</v>
      </c>
      <c r="B17" s="6">
        <v>-121.94</v>
      </c>
      <c r="C17" s="6">
        <v>-30</v>
      </c>
      <c r="D17" s="6">
        <v>-253.03</v>
      </c>
      <c r="E17" s="6">
        <v>-23.34</v>
      </c>
      <c r="F17" s="6">
        <v>-8.34</v>
      </c>
      <c r="G17" s="6">
        <v>-13</v>
      </c>
      <c r="H17" s="6">
        <v>-49.62</v>
      </c>
      <c r="M17" s="6"/>
      <c r="N17" s="6"/>
      <c r="O17">
        <f t="shared" si="0"/>
        <v>-499.27</v>
      </c>
    </row>
    <row r="18" spans="1:15" ht="16" x14ac:dyDescent="0.2">
      <c r="A18" s="1" t="s">
        <v>20</v>
      </c>
      <c r="B18" s="6">
        <v>-77.78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>
        <f t="shared" si="0"/>
        <v>-77.78</v>
      </c>
    </row>
    <row r="19" spans="1:15" ht="16" x14ac:dyDescent="0.2">
      <c r="A19" s="1" t="s">
        <v>21</v>
      </c>
      <c r="B19" s="6">
        <v>-14.04</v>
      </c>
      <c r="C19" s="6">
        <v>-8.8800000000000008</v>
      </c>
      <c r="D19" s="6">
        <v>-29.98</v>
      </c>
      <c r="E19" s="6">
        <v>-22</v>
      </c>
      <c r="F19" s="6">
        <v>-5.86</v>
      </c>
      <c r="H19" s="6"/>
      <c r="I19" s="6"/>
      <c r="J19" s="6"/>
      <c r="K19" s="6"/>
      <c r="L19" s="6"/>
      <c r="M19" s="6"/>
      <c r="N19" s="6"/>
      <c r="O19">
        <f t="shared" si="0"/>
        <v>-80.760000000000005</v>
      </c>
    </row>
    <row r="20" spans="1:15" ht="16" x14ac:dyDescent="0.2">
      <c r="A20" s="1" t="s">
        <v>22</v>
      </c>
      <c r="B20" s="6"/>
      <c r="C20" s="6"/>
      <c r="D20" s="6"/>
      <c r="E20" s="6"/>
      <c r="G20" s="6"/>
      <c r="H20" s="6"/>
      <c r="I20" s="6"/>
      <c r="J20" s="6"/>
      <c r="K20" s="6"/>
      <c r="L20" s="6"/>
      <c r="M20" s="6"/>
      <c r="N20" s="6"/>
      <c r="O20">
        <f t="shared" si="0"/>
        <v>0</v>
      </c>
    </row>
    <row r="21" spans="1:15" ht="16" x14ac:dyDescent="0.2">
      <c r="A21" s="1" t="s">
        <v>23</v>
      </c>
      <c r="B21" s="6">
        <v>-101.87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>
        <f t="shared" si="0"/>
        <v>-101.87</v>
      </c>
    </row>
    <row r="22" spans="1:15" ht="16" x14ac:dyDescent="0.2">
      <c r="A22" s="1" t="s">
        <v>24</v>
      </c>
      <c r="B22" s="6"/>
      <c r="C22" s="6"/>
      <c r="D22" s="6"/>
      <c r="E22" s="6">
        <v>-144.16</v>
      </c>
      <c r="F22" s="6"/>
      <c r="G22" s="6"/>
      <c r="H22" s="6"/>
      <c r="I22" s="6"/>
      <c r="J22" s="6"/>
      <c r="K22" s="6"/>
      <c r="L22" s="6"/>
      <c r="M22" s="6"/>
      <c r="N22" s="6"/>
      <c r="O22">
        <f t="shared" si="0"/>
        <v>-144.16</v>
      </c>
    </row>
    <row r="23" spans="1:15" ht="16" x14ac:dyDescent="0.2">
      <c r="A23" s="1" t="s">
        <v>25</v>
      </c>
      <c r="B23" s="6"/>
      <c r="C23" s="6">
        <v>38</v>
      </c>
      <c r="D23" s="6">
        <v>77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>
        <f t="shared" si="0"/>
        <v>115</v>
      </c>
    </row>
    <row r="24" spans="1:15" ht="16" x14ac:dyDescent="0.2">
      <c r="A24" s="1" t="s">
        <v>26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>
        <f t="shared" si="0"/>
        <v>0</v>
      </c>
    </row>
    <row r="25" spans="1:15" ht="16" x14ac:dyDescent="0.2">
      <c r="A25" s="1" t="s">
        <v>27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>
        <f t="shared" si="0"/>
        <v>0</v>
      </c>
    </row>
    <row r="26" spans="1:15" ht="16" x14ac:dyDescent="0.2">
      <c r="A26" s="1" t="s">
        <v>28</v>
      </c>
      <c r="B26" s="6">
        <v>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>
        <f t="shared" si="0"/>
        <v>35</v>
      </c>
    </row>
    <row r="27" spans="1:15" ht="16" x14ac:dyDescent="0.2">
      <c r="A27" s="1" t="s">
        <v>34</v>
      </c>
      <c r="B27" s="6">
        <v>1200</v>
      </c>
      <c r="C27" s="6">
        <v>5.86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>
        <f t="shared" si="0"/>
        <v>1205.8599999999999</v>
      </c>
    </row>
    <row r="28" spans="1:15" ht="16" x14ac:dyDescent="0.2">
      <c r="A28" s="1" t="s">
        <v>29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>
        <f t="shared" si="0"/>
        <v>0</v>
      </c>
    </row>
    <row r="29" spans="1:15" ht="16" x14ac:dyDescent="0.2">
      <c r="A29" s="1" t="s">
        <v>30</v>
      </c>
      <c r="O29">
        <f t="shared" si="0"/>
        <v>0</v>
      </c>
    </row>
    <row r="30" spans="1:15" ht="16" x14ac:dyDescent="0.2">
      <c r="A30" s="1" t="s">
        <v>31</v>
      </c>
    </row>
    <row r="31" spans="1:15" ht="16" x14ac:dyDescent="0.2">
      <c r="A31" s="1"/>
      <c r="O31">
        <f>SUM(O6:O30)</f>
        <v>190.01999999999998</v>
      </c>
    </row>
    <row r="32" spans="1:15" ht="16" x14ac:dyDescent="0.2">
      <c r="A32" s="1"/>
    </row>
    <row r="33" spans="1:15" ht="16" x14ac:dyDescent="0.2">
      <c r="A33" s="1" t="s">
        <v>13</v>
      </c>
      <c r="B33">
        <f>SUM(B6:B31)</f>
        <v>1017.37</v>
      </c>
      <c r="C33">
        <f t="shared" ref="C33:N33" si="1">SUM(C6:C31)</f>
        <v>-880.02</v>
      </c>
      <c r="D33">
        <f t="shared" si="1"/>
        <v>318.99</v>
      </c>
      <c r="E33">
        <f t="shared" si="1"/>
        <v>-189.5</v>
      </c>
      <c r="F33">
        <f t="shared" si="1"/>
        <v>-14.2</v>
      </c>
      <c r="G33">
        <f t="shared" si="1"/>
        <v>-13</v>
      </c>
      <c r="H33">
        <f t="shared" si="1"/>
        <v>-49.62</v>
      </c>
      <c r="I33">
        <f t="shared" si="1"/>
        <v>0</v>
      </c>
      <c r="J33">
        <f t="shared" si="1"/>
        <v>0</v>
      </c>
      <c r="K33">
        <f t="shared" si="1"/>
        <v>0</v>
      </c>
      <c r="L33">
        <f t="shared" si="1"/>
        <v>0</v>
      </c>
      <c r="M33">
        <f t="shared" si="1"/>
        <v>0</v>
      </c>
      <c r="N33">
        <f t="shared" si="1"/>
        <v>0</v>
      </c>
      <c r="O33">
        <f>SUM(B33:N33)</f>
        <v>190.02000000000004</v>
      </c>
    </row>
  </sheetData>
  <mergeCells count="1">
    <mergeCell ref="A2:M2"/>
  </mergeCells>
  <pageMargins left="0.7" right="0.7" top="0.75" bottom="0.75" header="0.3" footer="0.3"/>
  <pageSetup paperSize="9" scale="68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AEDD2-C337-B34C-8DD1-BAF466F02B63}">
  <sheetPr>
    <pageSetUpPr fitToPage="1"/>
  </sheetPr>
  <dimension ref="A2:O37"/>
  <sheetViews>
    <sheetView workbookViewId="0">
      <selection activeCell="M42" sqref="M42"/>
    </sheetView>
  </sheetViews>
  <sheetFormatPr baseColWidth="10" defaultRowHeight="13" x14ac:dyDescent="0.15"/>
  <cols>
    <col min="1" max="1" width="29.5" customWidth="1"/>
    <col min="2" max="2" width="10.83203125" customWidth="1"/>
  </cols>
  <sheetData>
    <row r="2" spans="1:15" ht="28" x14ac:dyDescent="0.3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6" spans="1:15" ht="16" x14ac:dyDescent="0.2">
      <c r="A6" s="1" t="s">
        <v>15</v>
      </c>
      <c r="B6" s="6">
        <v>1000</v>
      </c>
      <c r="C6" s="6">
        <v>1000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>
        <f>SUM(B6:N6)</f>
        <v>2000</v>
      </c>
    </row>
    <row r="7" spans="1:15" ht="16" x14ac:dyDescent="0.2">
      <c r="A7" s="1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>
        <f t="shared" ref="O7:O30" si="0">SUM(B7:N7)</f>
        <v>0</v>
      </c>
    </row>
    <row r="8" spans="1:15" ht="16" x14ac:dyDescent="0.2">
      <c r="A8" s="1" t="s">
        <v>51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>
        <f t="shared" si="0"/>
        <v>0</v>
      </c>
    </row>
    <row r="9" spans="1:15" ht="16" x14ac:dyDescent="0.2">
      <c r="A9" s="1" t="s">
        <v>67</v>
      </c>
      <c r="B9" s="6">
        <v>-1031.5999999999999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>
        <f t="shared" si="0"/>
        <v>-1031.5999999999999</v>
      </c>
    </row>
    <row r="10" spans="1:15" ht="16" x14ac:dyDescent="0.2">
      <c r="A10" s="1" t="s">
        <v>52</v>
      </c>
      <c r="B10" s="6">
        <v>-500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>
        <f t="shared" si="0"/>
        <v>-500</v>
      </c>
    </row>
    <row r="11" spans="1:15" ht="16" x14ac:dyDescent="0.2">
      <c r="A11" s="1" t="s">
        <v>32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>
        <f t="shared" si="0"/>
        <v>0</v>
      </c>
    </row>
    <row r="12" spans="1:15" ht="16" x14ac:dyDescent="0.2">
      <c r="A12" s="1" t="s">
        <v>41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>
        <f t="shared" si="0"/>
        <v>0</v>
      </c>
    </row>
    <row r="13" spans="1:15" ht="16" x14ac:dyDescent="0.2">
      <c r="A13" s="1" t="s">
        <v>33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>
        <f t="shared" si="0"/>
        <v>0</v>
      </c>
    </row>
    <row r="14" spans="1:15" ht="16" x14ac:dyDescent="0.2">
      <c r="A14" s="1" t="s">
        <v>49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>
        <f t="shared" si="0"/>
        <v>0</v>
      </c>
    </row>
    <row r="15" spans="1:15" ht="16" x14ac:dyDescent="0.2">
      <c r="A15" s="1" t="s">
        <v>50</v>
      </c>
      <c r="B15" s="6"/>
      <c r="C15" s="6"/>
      <c r="E15" s="6"/>
      <c r="F15" s="6"/>
      <c r="G15" s="6"/>
      <c r="H15" s="6"/>
      <c r="I15" s="6"/>
      <c r="J15" s="6"/>
      <c r="K15" s="6"/>
      <c r="L15" s="6"/>
      <c r="M15" s="6"/>
      <c r="N15" s="6"/>
      <c r="O15">
        <f t="shared" si="0"/>
        <v>0</v>
      </c>
    </row>
    <row r="16" spans="1:15" ht="16" x14ac:dyDescent="0.2">
      <c r="A16" s="1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>
        <f t="shared" si="0"/>
        <v>0</v>
      </c>
    </row>
    <row r="17" spans="1:15" ht="16" x14ac:dyDescent="0.2">
      <c r="A17" s="1" t="s">
        <v>65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>
        <f t="shared" si="0"/>
        <v>0</v>
      </c>
    </row>
    <row r="18" spans="1:15" ht="16" x14ac:dyDescent="0.2">
      <c r="A18" s="1" t="s">
        <v>66</v>
      </c>
      <c r="B18" s="6">
        <v>40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>
        <f t="shared" si="0"/>
        <v>40</v>
      </c>
    </row>
    <row r="19" spans="1:15" ht="16" x14ac:dyDescent="0.2">
      <c r="A19" s="1" t="s">
        <v>19</v>
      </c>
      <c r="B19" s="6">
        <v>-39.75</v>
      </c>
      <c r="C19" s="6">
        <v>-14.38</v>
      </c>
      <c r="D19" s="6">
        <v>-13</v>
      </c>
      <c r="E19" s="6">
        <v>-49.62</v>
      </c>
      <c r="F19" s="6"/>
      <c r="G19" s="6"/>
      <c r="H19" s="6"/>
      <c r="M19" s="6"/>
      <c r="N19" s="6"/>
      <c r="O19">
        <f t="shared" si="0"/>
        <v>-116.75</v>
      </c>
    </row>
    <row r="20" spans="1:15" ht="16" x14ac:dyDescent="0.2">
      <c r="A20" s="1" t="s">
        <v>20</v>
      </c>
      <c r="B20" s="6">
        <v>-548.09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>
        <f t="shared" si="0"/>
        <v>-548.09</v>
      </c>
    </row>
    <row r="21" spans="1:15" ht="16" x14ac:dyDescent="0.2">
      <c r="A21" s="1" t="s">
        <v>21</v>
      </c>
      <c r="B21" s="6">
        <v>-75.55</v>
      </c>
      <c r="C21" s="6">
        <v>-176.4</v>
      </c>
      <c r="D21" s="6"/>
      <c r="E21" s="6"/>
      <c r="F21" s="6"/>
      <c r="H21" s="6"/>
      <c r="I21" s="6"/>
      <c r="J21" s="6"/>
      <c r="K21" s="6"/>
      <c r="L21" s="6"/>
      <c r="M21" s="6"/>
      <c r="N21" s="6"/>
      <c r="O21">
        <f t="shared" si="0"/>
        <v>-251.95</v>
      </c>
    </row>
    <row r="22" spans="1:15" ht="16" x14ac:dyDescent="0.2">
      <c r="A22" s="1" t="s">
        <v>22</v>
      </c>
      <c r="B22" s="6"/>
      <c r="C22" s="6"/>
      <c r="D22" s="6"/>
      <c r="E22" s="6"/>
      <c r="G22" s="6"/>
      <c r="H22" s="6"/>
      <c r="I22" s="6"/>
      <c r="J22" s="6"/>
      <c r="K22" s="6"/>
      <c r="L22" s="6"/>
      <c r="M22" s="6"/>
      <c r="N22" s="6"/>
      <c r="O22">
        <f t="shared" si="0"/>
        <v>0</v>
      </c>
    </row>
    <row r="23" spans="1:15" ht="16" x14ac:dyDescent="0.2">
      <c r="A23" s="1" t="s">
        <v>23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>
        <f t="shared" si="0"/>
        <v>0</v>
      </c>
    </row>
    <row r="24" spans="1:15" ht="16" x14ac:dyDescent="0.2">
      <c r="A24" s="1" t="s">
        <v>24</v>
      </c>
      <c r="B24" s="6">
        <v>-35.159999999999997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>
        <f t="shared" si="0"/>
        <v>-35.159999999999997</v>
      </c>
    </row>
    <row r="25" spans="1:15" ht="16" x14ac:dyDescent="0.2">
      <c r="A25" s="1" t="s">
        <v>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>
        <f t="shared" si="0"/>
        <v>0</v>
      </c>
    </row>
    <row r="26" spans="1:15" ht="16" x14ac:dyDescent="0.2">
      <c r="A26" s="1" t="s">
        <v>26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>
        <f t="shared" si="0"/>
        <v>0</v>
      </c>
    </row>
    <row r="27" spans="1:15" ht="16" x14ac:dyDescent="0.2">
      <c r="A27" s="1" t="s">
        <v>27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>
        <f t="shared" si="0"/>
        <v>0</v>
      </c>
    </row>
    <row r="28" spans="1:15" ht="16" x14ac:dyDescent="0.2">
      <c r="A28" s="1" t="s">
        <v>28</v>
      </c>
      <c r="B28" s="6">
        <v>-161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>
        <f t="shared" si="0"/>
        <v>-161</v>
      </c>
    </row>
    <row r="29" spans="1:15" ht="16" x14ac:dyDescent="0.2">
      <c r="A29" s="1" t="s">
        <v>34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>
        <f t="shared" si="0"/>
        <v>0</v>
      </c>
    </row>
    <row r="30" spans="1:15" ht="16" x14ac:dyDescent="0.2">
      <c r="A30" s="1" t="s">
        <v>29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>
        <f t="shared" si="0"/>
        <v>0</v>
      </c>
    </row>
    <row r="31" spans="1:15" ht="16" x14ac:dyDescent="0.2">
      <c r="A31" s="1" t="s">
        <v>30</v>
      </c>
      <c r="O31">
        <f>O9+O10+O19+O20+O21+O24+O28</f>
        <v>-2644.5499999999997</v>
      </c>
    </row>
    <row r="32" spans="1:15" ht="16" x14ac:dyDescent="0.2">
      <c r="A32" s="1" t="s">
        <v>31</v>
      </c>
      <c r="O32">
        <f>O6+O18</f>
        <v>2040</v>
      </c>
    </row>
    <row r="33" spans="1:15" ht="16" x14ac:dyDescent="0.2">
      <c r="A33" s="1"/>
    </row>
    <row r="34" spans="1:15" ht="16" x14ac:dyDescent="0.2">
      <c r="A34" s="1"/>
    </row>
    <row r="35" spans="1:15" ht="16" x14ac:dyDescent="0.2">
      <c r="A35" s="1" t="s">
        <v>13</v>
      </c>
      <c r="B35">
        <f>SUM(B6:B33)</f>
        <v>-1351.15</v>
      </c>
      <c r="C35">
        <f t="shared" ref="C35:N35" si="1">SUM(C6:C33)</f>
        <v>809.22</v>
      </c>
      <c r="D35">
        <f t="shared" si="1"/>
        <v>-13</v>
      </c>
      <c r="E35">
        <f t="shared" si="1"/>
        <v>-49.62</v>
      </c>
      <c r="F35">
        <f t="shared" si="1"/>
        <v>0</v>
      </c>
      <c r="G35">
        <f t="shared" si="1"/>
        <v>0</v>
      </c>
      <c r="H35">
        <f t="shared" si="1"/>
        <v>0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  <c r="N35">
        <f t="shared" si="1"/>
        <v>0</v>
      </c>
      <c r="O35">
        <f>SUM(B35:N35)</f>
        <v>-604.55000000000007</v>
      </c>
    </row>
    <row r="37" spans="1:15" x14ac:dyDescent="0.15">
      <c r="O37">
        <f>O31+O32</f>
        <v>-604.54999999999973</v>
      </c>
    </row>
  </sheetData>
  <mergeCells count="1">
    <mergeCell ref="A2:M2"/>
  </mergeCells>
  <pageMargins left="0.7" right="0.7" top="0.75" bottom="0.75" header="0.3" footer="0.3"/>
  <pageSetup paperSize="9" scale="68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94549-6B1C-F24C-8577-C08CF1EDB2A8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8367-8797-7D47-A2F6-1EBD6CD906D0}">
  <sheetPr>
    <pageSetUpPr fitToPage="1"/>
  </sheetPr>
  <dimension ref="A1:B71"/>
  <sheetViews>
    <sheetView tabSelected="1" workbookViewId="0">
      <selection sqref="A1:B29"/>
    </sheetView>
  </sheetViews>
  <sheetFormatPr baseColWidth="10" defaultRowHeight="13" x14ac:dyDescent="0.15"/>
  <cols>
    <col min="1" max="1" width="54.1640625" customWidth="1"/>
    <col min="2" max="2" width="21.1640625" style="10" customWidth="1"/>
  </cols>
  <sheetData>
    <row r="1" spans="1:2" s="8" customFormat="1" ht="20" x14ac:dyDescent="0.2">
      <c r="B1" s="9"/>
    </row>
    <row r="2" spans="1:2" s="8" customFormat="1" ht="20" x14ac:dyDescent="0.2">
      <c r="A2" s="29" t="s">
        <v>47</v>
      </c>
      <c r="B2" s="29"/>
    </row>
    <row r="3" spans="1:2" s="8" customFormat="1" ht="20" x14ac:dyDescent="0.2">
      <c r="A3" s="16"/>
      <c r="B3" s="16"/>
    </row>
    <row r="4" spans="1:2" s="8" customFormat="1" ht="20" x14ac:dyDescent="0.2">
      <c r="A4" s="16"/>
      <c r="B4" s="16"/>
    </row>
    <row r="5" spans="1:2" s="8" customFormat="1" ht="20" x14ac:dyDescent="0.2">
      <c r="B5" s="9"/>
    </row>
    <row r="6" spans="1:2" s="8" customFormat="1" ht="28" x14ac:dyDescent="0.3">
      <c r="A6" s="28" t="s">
        <v>61</v>
      </c>
      <c r="B6" s="28"/>
    </row>
    <row r="7" spans="1:2" s="8" customFormat="1" ht="20" x14ac:dyDescent="0.2">
      <c r="B7" s="9"/>
    </row>
    <row r="8" spans="1:2" s="8" customFormat="1" ht="20" x14ac:dyDescent="0.2">
      <c r="B8" s="9"/>
    </row>
    <row r="9" spans="1:2" s="8" customFormat="1" ht="20" x14ac:dyDescent="0.2">
      <c r="B9" s="9"/>
    </row>
    <row r="10" spans="1:2" s="8" customFormat="1" ht="20" x14ac:dyDescent="0.2">
      <c r="A10" s="8" t="s">
        <v>43</v>
      </c>
      <c r="B10" s="9">
        <v>5038.8500000000004</v>
      </c>
    </row>
    <row r="11" spans="1:2" s="8" customFormat="1" ht="20" x14ac:dyDescent="0.2">
      <c r="B11" s="9"/>
    </row>
    <row r="12" spans="1:2" s="8" customFormat="1" ht="20" x14ac:dyDescent="0.2">
      <c r="A12" s="8" t="s">
        <v>44</v>
      </c>
      <c r="B12" s="9">
        <v>1108.47</v>
      </c>
    </row>
    <row r="13" spans="1:2" s="8" customFormat="1" ht="20" x14ac:dyDescent="0.2">
      <c r="A13" s="11"/>
      <c r="B13" s="9"/>
    </row>
    <row r="14" spans="1:2" s="8" customFormat="1" ht="20" x14ac:dyDescent="0.2">
      <c r="A14" s="8" t="s">
        <v>45</v>
      </c>
      <c r="B14" s="9">
        <v>13757.18</v>
      </c>
    </row>
    <row r="15" spans="1:2" s="8" customFormat="1" ht="20" x14ac:dyDescent="0.2">
      <c r="B15" s="9"/>
    </row>
    <row r="16" spans="1:2" s="8" customFormat="1" ht="20" x14ac:dyDescent="0.2">
      <c r="A16" s="8" t="s">
        <v>46</v>
      </c>
      <c r="B16" s="9">
        <v>542.66</v>
      </c>
    </row>
    <row r="17" spans="1:2" s="8" customFormat="1" ht="20" x14ac:dyDescent="0.2">
      <c r="B17" s="9"/>
    </row>
    <row r="18" spans="1:2" s="8" customFormat="1" ht="20" x14ac:dyDescent="0.2">
      <c r="B18" s="9"/>
    </row>
    <row r="19" spans="1:2" s="8" customFormat="1" ht="23" x14ac:dyDescent="0.25">
      <c r="A19" s="13" t="s">
        <v>13</v>
      </c>
      <c r="B19" s="12">
        <f>SUM(B10:B17)</f>
        <v>20447.16</v>
      </c>
    </row>
    <row r="20" spans="1:2" s="8" customFormat="1" ht="20" x14ac:dyDescent="0.2">
      <c r="B20" s="9"/>
    </row>
    <row r="21" spans="1:2" s="8" customFormat="1" ht="20" x14ac:dyDescent="0.2">
      <c r="A21" s="8" t="s">
        <v>58</v>
      </c>
      <c r="B21" s="9"/>
    </row>
    <row r="22" spans="1:2" s="8" customFormat="1" ht="20" x14ac:dyDescent="0.2">
      <c r="A22" s="17" t="s">
        <v>59</v>
      </c>
      <c r="B22" s="9">
        <v>1031.5999999999999</v>
      </c>
    </row>
    <row r="23" spans="1:2" s="8" customFormat="1" ht="20" x14ac:dyDescent="0.2">
      <c r="A23" s="17" t="s">
        <v>60</v>
      </c>
      <c r="B23" s="9">
        <v>548.09</v>
      </c>
    </row>
    <row r="24" spans="1:2" s="8" customFormat="1" ht="20" x14ac:dyDescent="0.2">
      <c r="A24" s="17" t="s">
        <v>63</v>
      </c>
      <c r="B24" s="9">
        <v>77.78</v>
      </c>
    </row>
    <row r="25" spans="1:2" s="8" customFormat="1" ht="25" x14ac:dyDescent="0.25">
      <c r="A25" s="14"/>
      <c r="B25" s="15"/>
    </row>
    <row r="26" spans="1:2" s="8" customFormat="1" ht="23" x14ac:dyDescent="0.25">
      <c r="A26" s="13" t="s">
        <v>13</v>
      </c>
      <c r="B26" s="12">
        <f>SUM(B22:B25)</f>
        <v>1657.47</v>
      </c>
    </row>
    <row r="27" spans="1:2" s="8" customFormat="1" ht="20" x14ac:dyDescent="0.2">
      <c r="B27" s="9"/>
    </row>
    <row r="28" spans="1:2" s="8" customFormat="1" ht="20" x14ac:dyDescent="0.2"/>
    <row r="29" spans="1:2" s="8" customFormat="1" ht="23" x14ac:dyDescent="0.25">
      <c r="A29" s="22" t="s">
        <v>62</v>
      </c>
      <c r="B29" s="26">
        <f>B19+B26</f>
        <v>22104.63</v>
      </c>
    </row>
    <row r="30" spans="1:2" s="8" customFormat="1" ht="20" x14ac:dyDescent="0.2">
      <c r="B30" s="9"/>
    </row>
    <row r="31" spans="1:2" s="8" customFormat="1" ht="20" x14ac:dyDescent="0.2">
      <c r="A31" s="17"/>
      <c r="B31" s="9"/>
    </row>
    <row r="32" spans="1:2" s="8" customFormat="1" ht="20" x14ac:dyDescent="0.2">
      <c r="A32" s="17"/>
      <c r="B32" s="9"/>
    </row>
    <row r="33" spans="1:2" s="8" customFormat="1" ht="20" x14ac:dyDescent="0.2">
      <c r="A33" s="17"/>
      <c r="B33" s="9"/>
    </row>
    <row r="34" spans="1:2" s="8" customFormat="1" ht="20" x14ac:dyDescent="0.2">
      <c r="A34" s="17"/>
      <c r="B34" s="9"/>
    </row>
    <row r="35" spans="1:2" s="8" customFormat="1" ht="20" x14ac:dyDescent="0.2">
      <c r="A35" s="22"/>
      <c r="B35" s="21"/>
    </row>
    <row r="36" spans="1:2" s="8" customFormat="1" ht="20" x14ac:dyDescent="0.2">
      <c r="A36" s="17"/>
      <c r="B36" s="9"/>
    </row>
    <row r="37" spans="1:2" s="8" customFormat="1" ht="20" x14ac:dyDescent="0.2">
      <c r="A37" s="22"/>
      <c r="B37" s="21"/>
    </row>
    <row r="38" spans="1:2" s="8" customFormat="1" ht="20" x14ac:dyDescent="0.2">
      <c r="A38" s="17"/>
      <c r="B38" s="9"/>
    </row>
    <row r="39" spans="1:2" s="8" customFormat="1" ht="23" x14ac:dyDescent="0.25">
      <c r="A39" s="23"/>
      <c r="B39" s="12"/>
    </row>
    <row r="40" spans="1:2" s="8" customFormat="1" ht="20" x14ac:dyDescent="0.2">
      <c r="B40" s="9"/>
    </row>
    <row r="41" spans="1:2" s="8" customFormat="1" ht="20" x14ac:dyDescent="0.2">
      <c r="A41" s="13"/>
      <c r="B41" s="9"/>
    </row>
    <row r="42" spans="1:2" s="8" customFormat="1" ht="20" x14ac:dyDescent="0.2">
      <c r="B42" s="9"/>
    </row>
    <row r="43" spans="1:2" s="8" customFormat="1" ht="20" x14ac:dyDescent="0.2">
      <c r="B43" s="9"/>
    </row>
    <row r="44" spans="1:2" s="8" customFormat="1" ht="20" x14ac:dyDescent="0.2">
      <c r="B44" s="9"/>
    </row>
    <row r="45" spans="1:2" s="8" customFormat="1" ht="20" x14ac:dyDescent="0.2">
      <c r="B45" s="9"/>
    </row>
    <row r="46" spans="1:2" s="8" customFormat="1" ht="20" x14ac:dyDescent="0.2">
      <c r="B46" s="9"/>
    </row>
    <row r="47" spans="1:2" s="8" customFormat="1" ht="20" x14ac:dyDescent="0.2">
      <c r="B47" s="9"/>
    </row>
    <row r="48" spans="1:2" s="8" customFormat="1" ht="20" x14ac:dyDescent="0.2">
      <c r="B48" s="9"/>
    </row>
    <row r="49" spans="2:2" s="8" customFormat="1" ht="20" x14ac:dyDescent="0.2">
      <c r="B49" s="9"/>
    </row>
    <row r="50" spans="2:2" s="8" customFormat="1" ht="20" x14ac:dyDescent="0.2">
      <c r="B50" s="9"/>
    </row>
    <row r="51" spans="2:2" s="8" customFormat="1" ht="20" x14ac:dyDescent="0.2">
      <c r="B51" s="9"/>
    </row>
    <row r="52" spans="2:2" s="8" customFormat="1" ht="20" x14ac:dyDescent="0.2">
      <c r="B52" s="9"/>
    </row>
    <row r="53" spans="2:2" s="8" customFormat="1" ht="20" x14ac:dyDescent="0.2">
      <c r="B53" s="9"/>
    </row>
    <row r="54" spans="2:2" s="8" customFormat="1" ht="20" x14ac:dyDescent="0.2">
      <c r="B54" s="9"/>
    </row>
    <row r="55" spans="2:2" s="8" customFormat="1" ht="20" x14ac:dyDescent="0.2">
      <c r="B55" s="9"/>
    </row>
    <row r="56" spans="2:2" s="8" customFormat="1" ht="20" x14ac:dyDescent="0.2">
      <c r="B56" s="9"/>
    </row>
    <row r="57" spans="2:2" s="8" customFormat="1" ht="20" x14ac:dyDescent="0.2">
      <c r="B57" s="9"/>
    </row>
    <row r="58" spans="2:2" s="8" customFormat="1" ht="20" x14ac:dyDescent="0.2">
      <c r="B58" s="9"/>
    </row>
    <row r="59" spans="2:2" s="8" customFormat="1" ht="20" x14ac:dyDescent="0.2">
      <c r="B59" s="9"/>
    </row>
    <row r="60" spans="2:2" s="8" customFormat="1" ht="20" x14ac:dyDescent="0.2">
      <c r="B60" s="9"/>
    </row>
    <row r="61" spans="2:2" s="8" customFormat="1" ht="20" x14ac:dyDescent="0.2">
      <c r="B61" s="9"/>
    </row>
    <row r="62" spans="2:2" s="8" customFormat="1" ht="20" x14ac:dyDescent="0.2">
      <c r="B62" s="9"/>
    </row>
    <row r="63" spans="2:2" s="8" customFormat="1" ht="20" x14ac:dyDescent="0.2">
      <c r="B63" s="9"/>
    </row>
    <row r="64" spans="2:2" s="8" customFormat="1" ht="20" x14ac:dyDescent="0.2">
      <c r="B64" s="9"/>
    </row>
    <row r="65" spans="2:2" s="8" customFormat="1" ht="20" x14ac:dyDescent="0.2">
      <c r="B65" s="9"/>
    </row>
    <row r="66" spans="2:2" s="8" customFormat="1" ht="20" x14ac:dyDescent="0.2">
      <c r="B66" s="9"/>
    </row>
    <row r="67" spans="2:2" s="8" customFormat="1" ht="20" x14ac:dyDescent="0.2">
      <c r="B67" s="9"/>
    </row>
    <row r="68" spans="2:2" s="8" customFormat="1" ht="20" x14ac:dyDescent="0.2">
      <c r="B68" s="9"/>
    </row>
    <row r="69" spans="2:2" s="8" customFormat="1" ht="20" x14ac:dyDescent="0.2">
      <c r="B69" s="9"/>
    </row>
    <row r="70" spans="2:2" s="8" customFormat="1" ht="20" x14ac:dyDescent="0.2">
      <c r="B70" s="9"/>
    </row>
    <row r="71" spans="2:2" s="8" customFormat="1" ht="20" x14ac:dyDescent="0.2">
      <c r="B71" s="9"/>
    </row>
  </sheetData>
  <mergeCells count="2">
    <mergeCell ref="A2:B2"/>
    <mergeCell ref="A6:B6"/>
  </mergeCells>
  <printOptions horizontalCentered="1"/>
  <pageMargins left="0.7" right="0.7" top="0.75" bottom="0.75" header="0.3" footer="0.3"/>
  <pageSetup paperSize="9" scale="80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9B042-1207-CD45-9CB6-871143ECB8DC}">
  <sheetPr>
    <pageSetUpPr fitToPage="1"/>
  </sheetPr>
  <dimension ref="A1:K59"/>
  <sheetViews>
    <sheetView topLeftCell="A24" workbookViewId="0">
      <selection activeCell="I60" sqref="I60"/>
    </sheetView>
  </sheetViews>
  <sheetFormatPr baseColWidth="10" defaultRowHeight="13" x14ac:dyDescent="0.15"/>
  <cols>
    <col min="1" max="1" width="57" customWidth="1"/>
    <col min="2" max="2" width="16.33203125" style="34" bestFit="1" customWidth="1"/>
    <col min="3" max="3" width="20.33203125" customWidth="1"/>
    <col min="5" max="5" width="13.83203125" bestFit="1" customWidth="1"/>
    <col min="9" max="9" width="32.1640625" customWidth="1"/>
    <col min="10" max="10" width="33.5" customWidth="1"/>
  </cols>
  <sheetData>
    <row r="1" spans="1:11" s="8" customFormat="1" ht="20" x14ac:dyDescent="0.2">
      <c r="B1" s="31"/>
    </row>
    <row r="2" spans="1:11" s="8" customFormat="1" ht="30" x14ac:dyDescent="0.3">
      <c r="A2" s="30" t="s">
        <v>70</v>
      </c>
      <c r="B2" s="30"/>
      <c r="C2" s="30"/>
      <c r="D2" s="37"/>
      <c r="E2" s="37"/>
    </row>
    <row r="3" spans="1:11" s="8" customFormat="1" ht="20" x14ac:dyDescent="0.2">
      <c r="B3" s="31"/>
    </row>
    <row r="4" spans="1:11" s="8" customFormat="1" ht="20" x14ac:dyDescent="0.2">
      <c r="B4" s="31"/>
    </row>
    <row r="5" spans="1:11" s="8" customFormat="1" ht="20" x14ac:dyDescent="0.2">
      <c r="B5" s="31"/>
    </row>
    <row r="6" spans="1:11" s="8" customFormat="1" ht="20" x14ac:dyDescent="0.2">
      <c r="A6" s="8" t="s">
        <v>55</v>
      </c>
      <c r="B6" s="31">
        <v>116</v>
      </c>
    </row>
    <row r="7" spans="1:11" s="8" customFormat="1" ht="20" x14ac:dyDescent="0.2">
      <c r="A7" s="8" t="s">
        <v>52</v>
      </c>
      <c r="B7" s="31">
        <v>1165</v>
      </c>
    </row>
    <row r="8" spans="1:11" s="8" customFormat="1" ht="20" x14ac:dyDescent="0.2">
      <c r="A8" s="8" t="s">
        <v>32</v>
      </c>
      <c r="B8" s="31">
        <v>158</v>
      </c>
      <c r="J8" s="1"/>
      <c r="K8" s="1"/>
    </row>
    <row r="9" spans="1:11" s="8" customFormat="1" ht="20" x14ac:dyDescent="0.2">
      <c r="A9" s="8" t="s">
        <v>41</v>
      </c>
      <c r="B9" s="31">
        <v>260</v>
      </c>
      <c r="J9" s="1"/>
      <c r="K9" s="1"/>
    </row>
    <row r="10" spans="1:11" s="8" customFormat="1" ht="20" x14ac:dyDescent="0.2">
      <c r="A10" s="8" t="s">
        <v>33</v>
      </c>
      <c r="B10" s="31">
        <v>305</v>
      </c>
      <c r="J10" s="1"/>
      <c r="K10" s="1"/>
    </row>
    <row r="11" spans="1:11" s="8" customFormat="1" ht="20" x14ac:dyDescent="0.2">
      <c r="A11" s="8" t="s">
        <v>49</v>
      </c>
      <c r="B11" s="31">
        <v>63.2</v>
      </c>
      <c r="J11" s="1"/>
      <c r="K11" s="1"/>
    </row>
    <row r="12" spans="1:11" s="8" customFormat="1" ht="20" x14ac:dyDescent="0.2">
      <c r="A12" s="8" t="s">
        <v>42</v>
      </c>
      <c r="B12" s="31">
        <v>13</v>
      </c>
      <c r="C12" s="20"/>
      <c r="J12" s="1"/>
      <c r="K12" s="1"/>
    </row>
    <row r="13" spans="1:11" s="8" customFormat="1" ht="20" x14ac:dyDescent="0.2">
      <c r="A13" s="8" t="s">
        <v>65</v>
      </c>
      <c r="B13" s="31">
        <v>3</v>
      </c>
      <c r="C13" s="20"/>
      <c r="J13" s="1"/>
      <c r="K13" s="1"/>
    </row>
    <row r="14" spans="1:11" s="8" customFormat="1" ht="20" x14ac:dyDescent="0.2">
      <c r="A14" s="8" t="s">
        <v>66</v>
      </c>
      <c r="B14" s="31">
        <v>40</v>
      </c>
      <c r="C14" s="20"/>
      <c r="J14" s="1"/>
      <c r="K14" s="1"/>
    </row>
    <row r="15" spans="1:11" s="8" customFormat="1" ht="20" x14ac:dyDescent="0.2">
      <c r="B15" s="31"/>
      <c r="C15" s="20">
        <f>SUM(B6:B14)</f>
        <v>2123.1999999999998</v>
      </c>
      <c r="J15" s="1"/>
      <c r="K15" s="1"/>
    </row>
    <row r="16" spans="1:11" s="8" customFormat="1" ht="20" x14ac:dyDescent="0.2">
      <c r="B16" s="31"/>
      <c r="C16" s="20"/>
      <c r="J16" s="1"/>
      <c r="K16" s="1"/>
    </row>
    <row r="17" spans="1:11" s="8" customFormat="1" ht="20" x14ac:dyDescent="0.2">
      <c r="B17" s="31"/>
      <c r="C17" s="20"/>
      <c r="J17" s="1"/>
      <c r="K17" s="1"/>
    </row>
    <row r="18" spans="1:11" s="8" customFormat="1" ht="20" x14ac:dyDescent="0.2">
      <c r="A18" s="8" t="s">
        <v>28</v>
      </c>
      <c r="B18" s="31">
        <v>7257</v>
      </c>
      <c r="C18" s="20">
        <f>B18</f>
        <v>7257</v>
      </c>
      <c r="E18" s="9"/>
      <c r="J18" s="1"/>
      <c r="K18" s="1"/>
    </row>
    <row r="19" spans="1:11" s="8" customFormat="1" ht="20" x14ac:dyDescent="0.2">
      <c r="A19" s="17"/>
      <c r="B19" s="31"/>
      <c r="C19" s="19"/>
      <c r="J19" s="1"/>
      <c r="K19" s="1"/>
    </row>
    <row r="20" spans="1:11" s="8" customFormat="1" ht="20" x14ac:dyDescent="0.2">
      <c r="A20" s="17"/>
      <c r="B20" s="31"/>
      <c r="C20" s="36"/>
      <c r="J20" s="1"/>
      <c r="K20" s="1"/>
    </row>
    <row r="21" spans="1:11" s="8" customFormat="1" ht="20" x14ac:dyDescent="0.2">
      <c r="A21" s="8" t="s">
        <v>57</v>
      </c>
      <c r="B21" s="31">
        <v>1550</v>
      </c>
      <c r="C21" s="19"/>
      <c r="J21" s="1"/>
      <c r="K21" s="1"/>
    </row>
    <row r="22" spans="1:11" s="8" customFormat="1" ht="20" x14ac:dyDescent="0.2">
      <c r="A22" s="8" t="s">
        <v>35</v>
      </c>
      <c r="B22" s="31">
        <v>223.9</v>
      </c>
      <c r="C22" s="20">
        <f>SUM(B21:B22)</f>
        <v>1773.9</v>
      </c>
      <c r="J22" s="1"/>
      <c r="K22" s="1"/>
    </row>
    <row r="23" spans="1:11" s="8" customFormat="1" ht="20" x14ac:dyDescent="0.2">
      <c r="B23" s="31"/>
      <c r="J23" s="1"/>
      <c r="K23" s="1"/>
    </row>
    <row r="24" spans="1:11" s="8" customFormat="1" ht="23" x14ac:dyDescent="0.25">
      <c r="B24" s="33" t="s">
        <v>13</v>
      </c>
      <c r="C24" s="12">
        <f>SUM(C15:C22)</f>
        <v>11154.1</v>
      </c>
      <c r="J24" s="1"/>
      <c r="K24" s="1"/>
    </row>
    <row r="25" spans="1:11" s="8" customFormat="1" ht="20" x14ac:dyDescent="0.2">
      <c r="B25" s="31"/>
      <c r="J25" s="1"/>
      <c r="K25" s="1"/>
    </row>
    <row r="26" spans="1:11" s="8" customFormat="1" ht="20" x14ac:dyDescent="0.2">
      <c r="B26" s="31"/>
    </row>
    <row r="27" spans="1:11" s="8" customFormat="1" ht="23" x14ac:dyDescent="0.25">
      <c r="A27" s="17" t="s">
        <v>38</v>
      </c>
      <c r="B27" s="31"/>
      <c r="C27" s="12">
        <v>20996.799999999999</v>
      </c>
    </row>
    <row r="28" spans="1:11" s="24" customFormat="1" ht="18" x14ac:dyDescent="0.2">
      <c r="B28" s="32"/>
    </row>
    <row r="29" spans="1:11" s="24" customFormat="1" ht="18" x14ac:dyDescent="0.2">
      <c r="B29" s="32"/>
    </row>
    <row r="30" spans="1:11" s="24" customFormat="1" ht="18" x14ac:dyDescent="0.2"/>
    <row r="31" spans="1:11" s="24" customFormat="1" ht="18" x14ac:dyDescent="0.2">
      <c r="B31" s="32"/>
    </row>
    <row r="32" spans="1:11" s="24" customFormat="1" ht="18" x14ac:dyDescent="0.2">
      <c r="B32" s="32"/>
    </row>
    <row r="33" spans="1:10" s="24" customFormat="1" ht="18" x14ac:dyDescent="0.2">
      <c r="B33" s="32"/>
    </row>
    <row r="34" spans="1:10" s="24" customFormat="1" ht="18" x14ac:dyDescent="0.2">
      <c r="B34" s="32"/>
    </row>
    <row r="40" spans="1:10" ht="30" x14ac:dyDescent="0.3">
      <c r="A40" s="30" t="s">
        <v>71</v>
      </c>
      <c r="B40" s="30"/>
      <c r="C40" s="30"/>
      <c r="D40" s="37"/>
      <c r="E40" s="37"/>
    </row>
    <row r="41" spans="1:10" ht="25" customHeight="1" x14ac:dyDescent="0.15"/>
    <row r="42" spans="1:10" ht="25" customHeight="1" x14ac:dyDescent="0.15"/>
    <row r="43" spans="1:10" ht="25" customHeight="1" x14ac:dyDescent="0.15"/>
    <row r="44" spans="1:10" s="8" customFormat="1" ht="20" x14ac:dyDescent="0.2">
      <c r="A44" s="8" t="s">
        <v>16</v>
      </c>
      <c r="B44" s="8">
        <v>-5563.2</v>
      </c>
      <c r="I44" s="1"/>
      <c r="J44" s="1"/>
    </row>
    <row r="45" spans="1:10" s="8" customFormat="1" ht="20" x14ac:dyDescent="0.2">
      <c r="A45" s="8" t="s">
        <v>67</v>
      </c>
      <c r="B45" s="8">
        <v>-1031.5999999999999</v>
      </c>
      <c r="I45" s="1"/>
      <c r="J45" s="1"/>
    </row>
    <row r="46" spans="1:10" s="8" customFormat="1" ht="20" x14ac:dyDescent="0.2">
      <c r="A46" s="8" t="s">
        <v>50</v>
      </c>
      <c r="B46" s="8">
        <v>-246.6</v>
      </c>
      <c r="I46" s="1"/>
      <c r="J46" s="1"/>
    </row>
    <row r="47" spans="1:10" s="8" customFormat="1" ht="20" x14ac:dyDescent="0.2">
      <c r="A47" s="8" t="s">
        <v>19</v>
      </c>
      <c r="B47" s="8">
        <v>-11089.22</v>
      </c>
      <c r="I47" s="1"/>
      <c r="J47" s="1"/>
    </row>
    <row r="48" spans="1:10" s="8" customFormat="1" ht="20" x14ac:dyDescent="0.2">
      <c r="A48" s="8" t="s">
        <v>20</v>
      </c>
      <c r="B48" s="8">
        <v>-625.87</v>
      </c>
      <c r="I48" s="1"/>
      <c r="J48" s="1"/>
    </row>
    <row r="49" spans="1:10" s="8" customFormat="1" ht="20" x14ac:dyDescent="0.2">
      <c r="A49" s="8" t="s">
        <v>68</v>
      </c>
      <c r="B49" s="8">
        <v>-4661.95</v>
      </c>
      <c r="I49" s="1"/>
      <c r="J49" s="1"/>
    </row>
    <row r="50" spans="1:10" s="8" customFormat="1" ht="20" x14ac:dyDescent="0.2">
      <c r="A50" s="8" t="s">
        <v>22</v>
      </c>
      <c r="B50" s="8">
        <v>-205.65</v>
      </c>
      <c r="I50" s="1"/>
      <c r="J50" s="1"/>
    </row>
    <row r="51" spans="1:10" s="8" customFormat="1" ht="20" x14ac:dyDescent="0.2">
      <c r="A51" s="8" t="s">
        <v>23</v>
      </c>
      <c r="B51" s="8">
        <v>-1590.7</v>
      </c>
      <c r="I51" s="1"/>
      <c r="J51" s="1"/>
    </row>
    <row r="52" spans="1:10" s="8" customFormat="1" ht="20" x14ac:dyDescent="0.2">
      <c r="A52" s="8" t="s">
        <v>24</v>
      </c>
      <c r="B52" s="8">
        <v>-3007.75</v>
      </c>
      <c r="I52" s="1"/>
      <c r="J52" s="1"/>
    </row>
    <row r="53" spans="1:10" s="8" customFormat="1" ht="20" x14ac:dyDescent="0.2">
      <c r="A53" s="8" t="s">
        <v>56</v>
      </c>
      <c r="B53" s="8">
        <v>-268.63</v>
      </c>
      <c r="I53" s="1"/>
      <c r="J53" s="1"/>
    </row>
    <row r="54" spans="1:10" s="8" customFormat="1" ht="20" x14ac:dyDescent="0.2">
      <c r="A54" s="8" t="s">
        <v>37</v>
      </c>
      <c r="B54" s="8">
        <v>-6800</v>
      </c>
      <c r="I54" s="1"/>
      <c r="J54" s="1"/>
    </row>
    <row r="55" spans="1:10" s="8" customFormat="1" ht="20" x14ac:dyDescent="0.2">
      <c r="A55" s="8" t="s">
        <v>69</v>
      </c>
      <c r="B55" s="8">
        <v>-432</v>
      </c>
      <c r="I55" s="1"/>
      <c r="J55" s="1"/>
    </row>
    <row r="56" spans="1:10" s="8" customFormat="1" ht="20" x14ac:dyDescent="0.2">
      <c r="A56" s="8" t="s">
        <v>29</v>
      </c>
      <c r="B56" s="8">
        <v>-875.56</v>
      </c>
      <c r="I56" s="1"/>
      <c r="J56" s="1"/>
    </row>
    <row r="57" spans="1:10" s="8" customFormat="1" ht="20" x14ac:dyDescent="0.2">
      <c r="I57" s="1"/>
      <c r="J57" s="1"/>
    </row>
    <row r="58" spans="1:10" s="8" customFormat="1" ht="23" x14ac:dyDescent="0.25">
      <c r="B58" s="25" t="s">
        <v>13</v>
      </c>
      <c r="C58" s="12">
        <f>SUM(B44:B57)</f>
        <v>-36398.729999999996</v>
      </c>
      <c r="I58" s="1"/>
      <c r="J58" s="1"/>
    </row>
    <row r="59" spans="1:10" ht="16" x14ac:dyDescent="0.2">
      <c r="A59" s="1"/>
      <c r="B59" s="35"/>
      <c r="I59" s="1"/>
      <c r="J59" s="1"/>
    </row>
  </sheetData>
  <mergeCells count="2">
    <mergeCell ref="A2:C2"/>
    <mergeCell ref="A40:C40"/>
  </mergeCells>
  <printOptions horizontalCentered="1"/>
  <pageMargins left="0.7" right="0.7" top="1.25" bottom="0.75" header="0.3" footer="0.3"/>
  <pageSetup paperSize="9" scale="8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3</vt:i4>
      </vt:variant>
    </vt:vector>
  </HeadingPairs>
  <TitlesOfParts>
    <vt:vector size="17" baseType="lpstr">
      <vt:lpstr>Mars</vt:lpstr>
      <vt:lpstr>Avril</vt:lpstr>
      <vt:lpstr>Mai</vt:lpstr>
      <vt:lpstr>Juin</vt:lpstr>
      <vt:lpstr>Juillet</vt:lpstr>
      <vt:lpstr>Août</vt:lpstr>
      <vt:lpstr>Feuil1</vt:lpstr>
      <vt:lpstr>Trésorerie au 30 août</vt:lpstr>
      <vt:lpstr>Dépenses recettes au 30 août</vt:lpstr>
      <vt:lpstr>categs_totals</vt:lpstr>
      <vt:lpstr>camembert</vt:lpstr>
      <vt:lpstr>Camembert dépenses fin août</vt:lpstr>
      <vt:lpstr>camembert (2)</vt:lpstr>
      <vt:lpstr>Camembert recettes fin août </vt:lpstr>
      <vt:lpstr>'Dépenses recettes au 30 août'!Zone_d_impression</vt:lpstr>
      <vt:lpstr>Mars!Zone_d_impression</vt:lpstr>
      <vt:lpstr>'Trésorerie au 30 août'!Zone_d_impression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Microsoft Office User</cp:lastModifiedBy>
  <cp:lastPrinted>2022-08-30T09:33:03Z</cp:lastPrinted>
  <dcterms:created xsi:type="dcterms:W3CDTF">2022-03-23T06:38:28Z</dcterms:created>
  <dcterms:modified xsi:type="dcterms:W3CDTF">2022-08-30T09:34:59Z</dcterms:modified>
</cp:coreProperties>
</file>